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ei1001\Desktop\"/>
    </mc:Choice>
  </mc:AlternateContent>
  <xr:revisionPtr revIDLastSave="0" documentId="8_{66FF00BF-65F6-420C-8530-6BD510677E40}" xr6:coauthVersionLast="47" xr6:coauthVersionMax="47" xr10:uidLastSave="{00000000-0000-0000-0000-000000000000}"/>
  <bookViews>
    <workbookView xWindow="1770" yWindow="1200" windowWidth="14400" windowHeight="7360" xr2:uid="{CCAAF647-DE4A-4DA8-8BB4-D61C55726B26}"/>
  </bookViews>
  <sheets>
    <sheet name="Reseräkning" sheetId="1" r:id="rId1"/>
    <sheet name="Skatteregler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E8" i="2"/>
  <c r="F39" i="2" s="1"/>
  <c r="E7" i="2"/>
  <c r="B4" i="2"/>
  <c r="D111" i="1"/>
  <c r="F109" i="1"/>
  <c r="E109" i="1"/>
  <c r="E94" i="1"/>
  <c r="D94" i="1"/>
  <c r="E93" i="1"/>
  <c r="D93" i="1"/>
  <c r="C93" i="1"/>
  <c r="D91" i="1"/>
  <c r="D90" i="1"/>
  <c r="E89" i="1"/>
  <c r="E62" i="1" s="1"/>
  <c r="E86" i="1"/>
  <c r="D86" i="1"/>
  <c r="E85" i="1"/>
  <c r="D85" i="1"/>
  <c r="E84" i="1"/>
  <c r="D84" i="1"/>
  <c r="B83" i="1"/>
  <c r="E80" i="1"/>
  <c r="D80" i="1"/>
  <c r="E79" i="1"/>
  <c r="D79" i="1"/>
  <c r="E78" i="1"/>
  <c r="D78" i="1"/>
  <c r="B77" i="1"/>
  <c r="E74" i="1"/>
  <c r="D74" i="1"/>
  <c r="E73" i="1"/>
  <c r="D73" i="1"/>
  <c r="E72" i="1"/>
  <c r="E75" i="1" s="1"/>
  <c r="D72" i="1"/>
  <c r="B71" i="1"/>
  <c r="E68" i="1"/>
  <c r="D68" i="1"/>
  <c r="E67" i="1"/>
  <c r="D67" i="1"/>
  <c r="E66" i="1"/>
  <c r="E69" i="1" s="1"/>
  <c r="D66" i="1"/>
  <c r="B65" i="1"/>
  <c r="E57" i="1"/>
  <c r="E53" i="1"/>
  <c r="D53" i="1"/>
  <c r="E52" i="1"/>
  <c r="E54" i="1" s="1"/>
  <c r="D52" i="1"/>
  <c r="E51" i="1"/>
  <c r="D51" i="1"/>
  <c r="B50" i="1"/>
  <c r="E47" i="1"/>
  <c r="D47" i="1"/>
  <c r="E46" i="1"/>
  <c r="D46" i="1"/>
  <c r="E45" i="1"/>
  <c r="E48" i="1" s="1"/>
  <c r="D45" i="1"/>
  <c r="B44" i="1"/>
  <c r="E41" i="1"/>
  <c r="D41" i="1"/>
  <c r="E40" i="1"/>
  <c r="D40" i="1"/>
  <c r="E39" i="1"/>
  <c r="E42" i="1" s="1"/>
  <c r="D39" i="1"/>
  <c r="B38" i="1"/>
  <c r="E35" i="1"/>
  <c r="D35" i="1"/>
  <c r="E34" i="1"/>
  <c r="D34" i="1"/>
  <c r="E33" i="1"/>
  <c r="E36" i="1" s="1"/>
  <c r="D33" i="1"/>
  <c r="B32" i="1"/>
  <c r="E29" i="1"/>
  <c r="D29" i="1"/>
  <c r="E28" i="1"/>
  <c r="D28" i="1"/>
  <c r="E27" i="1"/>
  <c r="E30" i="1" s="1"/>
  <c r="D27" i="1"/>
  <c r="D26" i="1"/>
  <c r="B26" i="1"/>
  <c r="F21" i="1"/>
  <c r="B21" i="1"/>
  <c r="F20" i="1"/>
  <c r="B18" i="1"/>
  <c r="B14" i="1"/>
  <c r="G12" i="1"/>
  <c r="E12" i="1"/>
  <c r="G5" i="1"/>
  <c r="E87" i="1" l="1"/>
  <c r="E81" i="1"/>
  <c r="D30" i="1"/>
  <c r="F32" i="2"/>
  <c r="F30" i="2"/>
  <c r="F33" i="2"/>
  <c r="F36" i="2"/>
  <c r="F37" i="2"/>
  <c r="F31" i="2"/>
  <c r="F38" i="2"/>
  <c r="E18" i="2"/>
  <c r="D50" i="1" l="1"/>
  <c r="D54" i="1" s="1"/>
  <c r="D44" i="1"/>
  <c r="D48" i="1" s="1"/>
  <c r="D38" i="1"/>
  <c r="D42" i="1" s="1"/>
  <c r="D77" i="1"/>
  <c r="D81" i="1" s="1"/>
  <c r="D71" i="1"/>
  <c r="D75" i="1" s="1"/>
  <c r="D65" i="1"/>
  <c r="D69" i="1" s="1"/>
  <c r="D83" i="1"/>
  <c r="D87" i="1" s="1"/>
  <c r="D32" i="1" l="1"/>
  <c r="D36" i="1" s="1"/>
  <c r="D57" i="1" s="1"/>
  <c r="D62" i="1" s="1"/>
  <c r="D89" i="1" l="1"/>
  <c r="D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D9" authorId="0" shapeId="0" xr:uid="{73F6AE82-1DF3-4986-B843-55C205EF5EA6}">
      <text>
        <r>
          <rPr>
            <sz val="8"/>
            <color indexed="81"/>
            <rFont val="Tahoma"/>
            <family val="2"/>
          </rPr>
          <t xml:space="preserve">Ange datum enligt: åååå-mm-dd
</t>
        </r>
      </text>
    </comment>
    <comment ref="E9" authorId="0" shapeId="0" xr:uid="{8ECC2525-BD45-46BF-B535-5A1DC527D505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F9" authorId="0" shapeId="0" xr:uid="{E40C6C71-A097-4FD1-A71B-E08AE1BF17E0}">
      <text>
        <r>
          <rPr>
            <sz val="8"/>
            <color indexed="81"/>
            <rFont val="Tahoma"/>
            <family val="2"/>
          </rPr>
          <t xml:space="preserve">Ange dag enligt: åååå-mm-dd
Automatiskt anges samma som avresedagen. Skriv över om avresa från sverige sker på annan dag
</t>
        </r>
      </text>
    </comment>
    <comment ref="G9" authorId="0" shapeId="0" xr:uid="{5E99E82A-BB7B-4A75-A8CD-2EADE032DA4A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D13" authorId="0" shapeId="0" xr:uid="{F3863CA6-9CA3-4F90-8733-F09B7BECF277}">
      <text>
        <r>
          <rPr>
            <sz val="8"/>
            <color indexed="81"/>
            <rFont val="Tahoma"/>
            <family val="2"/>
          </rPr>
          <t>Ange datum enligt: åååå-mm-dd
Automatiskt anges avresedagen ovan skriv över om hemkomst sker på annan dag.</t>
        </r>
      </text>
    </comment>
    <comment ref="E13" authorId="0" shapeId="0" xr:uid="{3E063AEB-12AB-44DA-9F5A-A33F800729BC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F13" authorId="0" shapeId="0" xr:uid="{9098C32D-725D-410D-9AB1-0EF45BE7F0A8}">
      <text>
        <r>
          <rPr>
            <sz val="8"/>
            <color indexed="81"/>
            <rFont val="Tahoma"/>
            <family val="2"/>
          </rPr>
          <t>Ange dag enligt: åååå-mm-dd</t>
        </r>
      </text>
    </comment>
    <comment ref="G13" authorId="0" shapeId="0" xr:uid="{FA636F63-D7A3-427C-AD22-7DB75E37E5B3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D17" authorId="0" shapeId="0" xr:uid="{B32B4996-3D5D-48FA-BDC0-4A8F71BF2B72}">
      <text>
        <r>
          <rPr>
            <sz val="8"/>
            <color indexed="81"/>
            <rFont val="Tahoma"/>
            <family val="2"/>
          </rPr>
          <t>Ange datum enligt: åååå-mm-dd
Automatiskt anges avgångsdagen ovan skriv över om hemkomst sker på annan dag</t>
        </r>
      </text>
    </comment>
    <comment ref="E17" authorId="0" shapeId="0" xr:uid="{27E561B2-2642-49C5-878A-8F88A1B28DCC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F17" authorId="0" shapeId="0" xr:uid="{12A9C015-A8EA-4E60-A931-E9F9D6BE4EDD}">
      <text>
        <r>
          <rPr>
            <sz val="8"/>
            <color indexed="81"/>
            <rFont val="Tahoma"/>
            <family val="2"/>
          </rPr>
          <t>Ange datum enligt: åååå-mm-dd
Automatiskt anges avgångsdagen ovan skriv över om hemkomst sker på annan dag</t>
        </r>
      </text>
    </comment>
    <comment ref="G17" authorId="0" shapeId="0" xr:uid="{87C4805F-35CE-4685-843B-B2CB455CEB27}">
      <text>
        <r>
          <rPr>
            <sz val="8"/>
            <color indexed="81"/>
            <rFont val="Tahoma"/>
            <family val="2"/>
          </rPr>
          <t>Ange klockslag enligt: tt:mm</t>
        </r>
      </text>
    </comment>
    <comment ref="D25" authorId="0" shapeId="0" xr:uid="{6CB357F8-CBCE-4624-8351-FBA53F34C936}">
      <text>
        <r>
          <rPr>
            <sz val="8"/>
            <color indexed="81"/>
            <rFont val="Tahoma"/>
            <family val="2"/>
          </rPr>
          <t>Automatisk uträkning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 xr:uid="{27C0A3ED-AC64-4FB2-A8F4-8C141144ED84}">
      <text>
        <r>
          <rPr>
            <sz val="8"/>
            <color indexed="81"/>
            <rFont val="Tahoma"/>
            <family val="2"/>
          </rPr>
          <t>Automatisk uträkning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 shapeId="0" xr:uid="{54D48CFF-31E3-4631-9A1B-BC4F8C347CE1}">
      <text>
        <r>
          <rPr>
            <b/>
            <sz val="8"/>
            <color indexed="81"/>
            <rFont val="Tahoma"/>
            <family val="2"/>
          </rPr>
          <t xml:space="preserve">Traktamente och resetillägg
</t>
        </r>
        <r>
          <rPr>
            <sz val="8"/>
            <color indexed="81"/>
            <rFont val="Tahoma"/>
            <family val="2"/>
          </rPr>
          <t>Traktamente och resetillägg räknas ut på grundval av uppgiven avresa och återkomst. Både dag och klockslag måste anges.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Om arbetsgivaren betalar måltid minskas traktamente och resetillägg. Sätt bock i rutan för respektive måltid om arbetsgivaren betalat måltiden. 
Kostförmån beskattas inte om  det inte särskilt anges att den är skattepliktig. Sätt bock i rutan för respektive måltid under "Skattepliktig kostförmån" om denna ska beskattas.
Uträkningar sker automatiskt.</t>
        </r>
      </text>
    </comment>
    <comment ref="F26" authorId="0" shapeId="0" xr:uid="{B5778650-510B-4C85-B045-9EAA67A55519}">
      <text>
        <r>
          <rPr>
            <b/>
            <sz val="8"/>
            <color indexed="81"/>
            <rFont val="Tahoma"/>
            <family val="2"/>
          </rPr>
          <t>Skattepliktiga måltider:</t>
        </r>
        <r>
          <rPr>
            <sz val="8"/>
            <color indexed="81"/>
            <rFont val="Tahoma"/>
            <family val="2"/>
          </rPr>
          <t xml:space="preserve">
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F32" authorId="0" shapeId="0" xr:uid="{093E039A-B846-4AFD-A298-AA2FB7CA7329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F38" authorId="0" shapeId="0" xr:uid="{C49A1ECB-C5B2-4470-BFA0-A4C76ADB4C25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F44" authorId="0" shapeId="0" xr:uid="{70DEF381-FF84-4FFF-A614-5C00FA5725FD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F50" authorId="0" shapeId="0" xr:uid="{B202B7F7-A177-410C-90DB-050B4B82A34D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D61" authorId="0" shapeId="0" xr:uid="{DDBB32BE-DFF6-4F95-AE62-EDF7FD8EAAFB}">
      <text>
        <r>
          <rPr>
            <sz val="8"/>
            <color indexed="81"/>
            <rFont val="Tahoma"/>
            <family val="2"/>
          </rPr>
          <t>Automatisk uträkning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1" authorId="0" shapeId="0" xr:uid="{2221AC77-718A-4FB7-A207-FE5872FC2BA9}">
      <text>
        <r>
          <rPr>
            <sz val="8"/>
            <color indexed="81"/>
            <rFont val="Tahoma"/>
            <family val="2"/>
          </rPr>
          <t>Automatisk uträkning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5" authorId="0" shapeId="0" xr:uid="{FD5A2494-C1FE-4DB4-8F99-C9036037AFDA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</t>
        </r>
        <r>
          <rPr>
            <sz val="8"/>
            <color indexed="81"/>
            <rFont val="Tahoma"/>
            <family val="2"/>
          </rPr>
          <t xml:space="preserve">
obligatoriska måltider på flyg, tåg och hotell är skattefria. 
Övriga av arbetsgivaren betalda måltider är skattepliktig kostförmån.
Markera rutan vid skattepliktig måltid.</t>
        </r>
      </text>
    </comment>
    <comment ref="F71" authorId="0" shapeId="0" xr:uid="{5D2A1015-1E44-4414-84F2-98D2DEE87ED6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F77" authorId="0" shapeId="0" xr:uid="{8727D34E-47B2-410F-896A-07A2FFCC08F7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 
obligatoriska måltider på flyg, tåg och hotell är skattefria. 
Övriga av arbetsgivaren betalda måltider är skattepliktig kostförmån.
Markera rutan vid skattepliktig måltid.</t>
        </r>
      </text>
    </comment>
    <comment ref="F83" authorId="0" shapeId="0" xr:uid="{D31E21BC-7CDA-4B3F-AFCB-2DE69E8461DD}">
      <text>
        <r>
          <rPr>
            <b/>
            <sz val="8"/>
            <color indexed="81"/>
            <rFont val="Tahoma"/>
            <family val="2"/>
          </rPr>
          <t xml:space="preserve">Skattepliktiga måltider:
</t>
        </r>
        <r>
          <rPr>
            <sz val="8"/>
            <color indexed="81"/>
            <rFont val="Tahoma"/>
            <family val="2"/>
          </rPr>
          <t>Intern och extern representation samt
obligatoriska måltider på flyg, tåg och hotell är skattefria. 
Övriga av arbetsgivaren betalda måltider är skattepliktig kostförmån.
Markera rutan vid skattepliktig måltid.</t>
        </r>
      </text>
    </comment>
    <comment ref="D93" authorId="0" shapeId="0" xr:uid="{42BAF301-6680-4845-92D6-1B5EB135B7F2}">
      <text>
        <r>
          <rPr>
            <b/>
            <sz val="9"/>
            <color indexed="81"/>
            <rFont val="Tahoma"/>
            <family val="2"/>
          </rPr>
          <t xml:space="preserve">Draftit:
</t>
        </r>
        <r>
          <rPr>
            <sz val="9"/>
            <color indexed="81"/>
            <rFont val="Tahoma"/>
            <family val="2"/>
          </rPr>
          <t xml:space="preserve">Skattefri milersättning
</t>
        </r>
      </text>
    </comment>
    <comment ref="E93" authorId="0" shapeId="0" xr:uid="{153FFFE0-3813-4638-BB93-C3A9F94BEEA2}">
      <text>
        <r>
          <rPr>
            <b/>
            <sz val="9"/>
            <color indexed="81"/>
            <rFont val="Tahoma"/>
            <family val="2"/>
          </rPr>
          <t xml:space="preserve">Draftit:
</t>
        </r>
        <r>
          <rPr>
            <sz val="9"/>
            <color indexed="81"/>
            <rFont val="Tahoma"/>
            <family val="2"/>
          </rPr>
          <t xml:space="preserve">Skattepliktig milersättning
</t>
        </r>
      </text>
    </comment>
  </commentList>
</comments>
</file>

<file path=xl/sharedStrings.xml><?xml version="1.0" encoding="utf-8"?>
<sst xmlns="http://schemas.openxmlformats.org/spreadsheetml/2006/main" count="139" uniqueCount="88">
  <si>
    <t>Reseräkning – Utland</t>
  </si>
  <si>
    <t>Namn</t>
  </si>
  <si>
    <t>Personnummer</t>
  </si>
  <si>
    <t>Tjänsteresa till</t>
  </si>
  <si>
    <t>Kontonummer</t>
  </si>
  <si>
    <t>Land</t>
  </si>
  <si>
    <t>Traktamente</t>
  </si>
  <si>
    <t>Ärende</t>
  </si>
  <si>
    <t>Avresa från hemorten</t>
  </si>
  <si>
    <t>Avresa från Sverige</t>
  </si>
  <si>
    <t>Avresa från</t>
  </si>
  <si>
    <t>Dag</t>
  </si>
  <si>
    <t>Klockan</t>
  </si>
  <si>
    <t>Sverige</t>
  </si>
  <si>
    <t>Ankomst till</t>
  </si>
  <si>
    <t>Ankomst till Sverige</t>
  </si>
  <si>
    <t>Ankomst till hemorten</t>
  </si>
  <si>
    <t>Hemkomst från</t>
  </si>
  <si>
    <t>Nattraktamente för nätter i Sverige</t>
  </si>
  <si>
    <t>Bilersättning</t>
  </si>
  <si>
    <t>Antal körda km</t>
  </si>
  <si>
    <t>Egen bil</t>
  </si>
  <si>
    <t>Kostförmån</t>
  </si>
  <si>
    <t>Betald måltid</t>
  </si>
  <si>
    <t>Skattepliktigt mål</t>
  </si>
  <si>
    <t>Summa</t>
  </si>
  <si>
    <t>Trp</t>
  </si>
  <si>
    <t>Till nästa</t>
  </si>
  <si>
    <t>sida</t>
  </si>
  <si>
    <t>Reseräkning utland - fortsättning</t>
  </si>
  <si>
    <t>Från föreg.</t>
  </si>
  <si>
    <t>1-9</t>
  </si>
  <si>
    <t>Summa dag 1-9</t>
  </si>
  <si>
    <t>Nattrakt Sverige</t>
  </si>
  <si>
    <t>Nattrakt Utland</t>
  </si>
  <si>
    <t>Bil</t>
  </si>
  <si>
    <t>Övrigt</t>
  </si>
  <si>
    <t>Avgår förskott:</t>
  </si>
  <si>
    <t>Summa ersättning</t>
  </si>
  <si>
    <t>Skattepl. förmån</t>
  </si>
  <si>
    <t>Skattepl. ersättning</t>
  </si>
  <si>
    <t>Totalsumma</t>
  </si>
  <si>
    <t>Datum</t>
  </si>
  <si>
    <t>Namnteckning:</t>
  </si>
  <si>
    <t>Attest:</t>
  </si>
  <si>
    <t>Namnförtydligande</t>
  </si>
  <si>
    <t xml:space="preserve">Nedan anges belopp som är skattefria. Om företaget även utbetalar skattepliktiga </t>
  </si>
  <si>
    <t>tillägg därutöver lägg till aktuella belopp under resetillägg.</t>
  </si>
  <si>
    <t>Tjänsteresa mindre än tre månader</t>
  </si>
  <si>
    <t>Utland</t>
  </si>
  <si>
    <t>Resetillägg</t>
  </si>
  <si>
    <t>Mom 1:1</t>
  </si>
  <si>
    <t>Hel dag</t>
  </si>
  <si>
    <t>Mom 1:2</t>
  </si>
  <si>
    <t>Avresedagen</t>
  </si>
  <si>
    <t>a) avresa före</t>
  </si>
  <si>
    <t>b) avresa efter</t>
  </si>
  <si>
    <t>Mom 1:3</t>
  </si>
  <si>
    <t>Hemkomstdag</t>
  </si>
  <si>
    <t>a) hemkomst före</t>
  </si>
  <si>
    <t>b) hemkomst efter</t>
  </si>
  <si>
    <t>Mom 1:4</t>
  </si>
  <si>
    <t>Nattraktamente</t>
  </si>
  <si>
    <t>Tjänsteresa utan övernattning</t>
  </si>
  <si>
    <t>mer än 4 mindre än 10 timmar</t>
  </si>
  <si>
    <t>Mer än 10 timmar</t>
  </si>
  <si>
    <t>Reducering av traktamente</t>
  </si>
  <si>
    <t>Vid mom 1:1, 1:2 a) och 1:3 b)</t>
  </si>
  <si>
    <t>frukost, lunch och middag</t>
  </si>
  <si>
    <t>lunch och middag</t>
  </si>
  <si>
    <t>lunch eller middag</t>
  </si>
  <si>
    <t>frukost</t>
  </si>
  <si>
    <t>Vid Mom 1:2 b) och 1:3 a)</t>
  </si>
  <si>
    <t>Vid tjänsteresa utan övernattning</t>
  </si>
  <si>
    <t>lunch</t>
  </si>
  <si>
    <t>middag</t>
  </si>
  <si>
    <t>(dock högst resetillägget)</t>
  </si>
  <si>
    <t>Milersättning</t>
  </si>
  <si>
    <t>Grundersättning</t>
  </si>
  <si>
    <t>Tillägg förutom skattefritt belopp</t>
  </si>
  <si>
    <t xml:space="preserve">Tjänstebil, bensin och diesel </t>
  </si>
  <si>
    <t>Tjänstebil, el</t>
  </si>
  <si>
    <t>Frukost</t>
  </si>
  <si>
    <t>Lunch</t>
  </si>
  <si>
    <t>Middag</t>
  </si>
  <si>
    <t>Helt fri kost</t>
  </si>
  <si>
    <t>Reseräkning enligt skatteregler 2024</t>
  </si>
  <si>
    <t>Tyskland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</si>
</sst>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#####\-####"/>
    <numFmt numFmtId="165" formatCode="_-* #,##0\ &quot;kr&quot;_-;\-* #,##0\ &quot;kr&quot;_-;_-* &quot;-&quot;??\ &quot;kr&quot;_-;_-@_-"/>
    <numFmt numFmtId="166" formatCode="yyyy/mm/dd;@"/>
    <numFmt numFmtId="167" formatCode="_-* #,##0.00\ [$kr-41D]_-;\-* #,##0.00\ [$kr-41D]_-;_-* &quot;-&quot;??\ [$kr-41D]_-;_-@_-"/>
    <numFmt numFmtId="168" formatCode="#,##0.00\ &quot;kr&quot;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3F3F76"/>
      <name val="Aptos Narrow"/>
      <family val="2"/>
      <scheme val="minor"/>
    </font>
    <font>
      <sz val="8"/>
      <color rgb="FF000000"/>
      <name val="Tahoma"/>
      <family val="2"/>
    </font>
    <font>
      <b/>
      <sz val="18"/>
      <name val="Aptos Narrow"/>
      <family val="2"/>
      <scheme val="minor"/>
    </font>
    <font>
      <sz val="18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name val="Arial"/>
      <family val="2"/>
    </font>
    <font>
      <b/>
      <sz val="11"/>
      <color indexed="9"/>
      <name val="Aptos Narrow"/>
      <family val="2"/>
      <scheme val="minor"/>
    </font>
    <font>
      <sz val="11"/>
      <color indexed="9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ptos Narrow"/>
      <family val="2"/>
      <scheme val="minor"/>
    </font>
    <font>
      <sz val="12"/>
      <name val="Aptos Narrow"/>
      <family val="2"/>
      <scheme val="minor"/>
    </font>
    <font>
      <sz val="10"/>
      <name val="Aptos Narrow"/>
      <family val="2"/>
      <scheme val="minor"/>
    </font>
    <font>
      <b/>
      <sz val="12"/>
      <name val="Aptos Narrow"/>
      <family val="2"/>
      <scheme val="minor"/>
    </font>
    <font>
      <b/>
      <sz val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4" fontId="8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3" borderId="4" xfId="3" applyFont="1" applyFill="1" applyBorder="1" applyAlignment="1" applyProtection="1">
      <alignment horizontal="left"/>
      <protection locked="0"/>
    </xf>
    <xf numFmtId="0" fontId="6" fillId="0" borderId="4" xfId="0" applyFont="1" applyBorder="1"/>
    <xf numFmtId="164" fontId="6" fillId="3" borderId="4" xfId="3" applyNumberFormat="1" applyFont="1" applyFill="1" applyBorder="1" applyAlignment="1" applyProtection="1">
      <alignment horizontal="left"/>
      <protection locked="0"/>
    </xf>
    <xf numFmtId="0" fontId="6" fillId="3" borderId="4" xfId="3" applyFont="1" applyFill="1" applyBorder="1" applyProtection="1">
      <protection locked="0"/>
    </xf>
    <xf numFmtId="165" fontId="6" fillId="0" borderId="4" xfId="1" applyNumberFormat="1" applyFont="1" applyBorder="1" applyAlignment="1">
      <alignment horizontal="left"/>
    </xf>
    <xf numFmtId="0" fontId="9" fillId="4" borderId="2" xfId="0" applyFont="1" applyFill="1" applyBorder="1"/>
    <xf numFmtId="0" fontId="9" fillId="4" borderId="5" xfId="0" applyFont="1" applyFill="1" applyBorder="1"/>
    <xf numFmtId="0" fontId="9" fillId="4" borderId="4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9" xfId="0" applyFont="1" applyBorder="1"/>
    <xf numFmtId="14" fontId="6" fillId="3" borderId="4" xfId="3" applyNumberFormat="1" applyFont="1" applyFill="1" applyBorder="1" applyAlignment="1" applyProtection="1">
      <alignment horizontal="left"/>
      <protection locked="0"/>
    </xf>
    <xf numFmtId="20" fontId="6" fillId="3" borderId="4" xfId="3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4" borderId="4" xfId="0" applyFont="1" applyFill="1" applyBorder="1"/>
    <xf numFmtId="166" fontId="6" fillId="3" borderId="10" xfId="3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/>
    <xf numFmtId="20" fontId="6" fillId="0" borderId="0" xfId="0" applyNumberFormat="1" applyFont="1"/>
    <xf numFmtId="0" fontId="6" fillId="0" borderId="5" xfId="0" applyFont="1" applyBorder="1"/>
    <xf numFmtId="14" fontId="6" fillId="0" borderId="4" xfId="0" applyNumberFormat="1" applyFont="1" applyBorder="1"/>
    <xf numFmtId="49" fontId="6" fillId="3" borderId="4" xfId="0" applyNumberFormat="1" applyFont="1" applyFill="1" applyBorder="1"/>
    <xf numFmtId="0" fontId="6" fillId="0" borderId="0" xfId="3" applyFont="1" applyFill="1" applyBorder="1" applyAlignment="1" applyProtection="1">
      <alignment horizontal="left"/>
      <protection locked="0"/>
    </xf>
    <xf numFmtId="14" fontId="10" fillId="4" borderId="4" xfId="0" applyNumberFormat="1" applyFont="1" applyFill="1" applyBorder="1"/>
    <xf numFmtId="20" fontId="10" fillId="4" borderId="2" xfId="0" applyNumberFormat="1" applyFont="1" applyFill="1" applyBorder="1"/>
    <xf numFmtId="0" fontId="6" fillId="3" borderId="0" xfId="0" applyFont="1" applyFill="1"/>
    <xf numFmtId="44" fontId="6" fillId="0" borderId="4" xfId="1" applyFont="1" applyBorder="1"/>
    <xf numFmtId="0" fontId="6" fillId="0" borderId="12" xfId="0" applyFont="1" applyBorder="1"/>
    <xf numFmtId="0" fontId="6" fillId="3" borderId="13" xfId="0" applyFont="1" applyFill="1" applyBorder="1"/>
    <xf numFmtId="0" fontId="6" fillId="0" borderId="15" xfId="0" applyFont="1" applyBorder="1"/>
    <xf numFmtId="44" fontId="6" fillId="0" borderId="4" xfId="1" applyFont="1" applyFill="1" applyBorder="1"/>
    <xf numFmtId="0" fontId="6" fillId="0" borderId="16" xfId="0" applyFont="1" applyBorder="1"/>
    <xf numFmtId="0" fontId="7" fillId="0" borderId="9" xfId="0" applyFont="1" applyBorder="1"/>
    <xf numFmtId="44" fontId="6" fillId="0" borderId="4" xfId="0" applyNumberFormat="1" applyFont="1" applyBorder="1"/>
    <xf numFmtId="0" fontId="7" fillId="0" borderId="0" xfId="0" applyFont="1" applyAlignment="1">
      <alignment horizontal="center" textRotation="90"/>
    </xf>
    <xf numFmtId="0" fontId="7" fillId="0" borderId="16" xfId="0" applyFont="1" applyBorder="1"/>
    <xf numFmtId="0" fontId="7" fillId="0" borderId="0" xfId="0" applyFont="1"/>
    <xf numFmtId="0" fontId="6" fillId="0" borderId="0" xfId="0" applyFont="1" applyAlignment="1">
      <alignment horizontal="center" vertical="center" textRotation="90"/>
    </xf>
    <xf numFmtId="44" fontId="6" fillId="0" borderId="0" xfId="1" applyFont="1"/>
    <xf numFmtId="0" fontId="6" fillId="0" borderId="13" xfId="0" applyFont="1" applyBorder="1"/>
    <xf numFmtId="44" fontId="6" fillId="0" borderId="3" xfId="0" applyNumberFormat="1" applyFont="1" applyBorder="1"/>
    <xf numFmtId="44" fontId="11" fillId="0" borderId="4" xfId="1" applyFont="1" applyBorder="1"/>
    <xf numFmtId="44" fontId="6" fillId="0" borderId="0" xfId="0" applyNumberFormat="1" applyFont="1"/>
    <xf numFmtId="0" fontId="9" fillId="0" borderId="12" xfId="0" applyFont="1" applyBorder="1" applyAlignment="1">
      <alignment horizontal="center" vertical="center" textRotation="90"/>
    </xf>
    <xf numFmtId="44" fontId="6" fillId="0" borderId="3" xfId="1" applyFont="1" applyBorder="1"/>
    <xf numFmtId="0" fontId="9" fillId="0" borderId="0" xfId="0" applyFont="1" applyAlignment="1">
      <alignment horizontal="center" vertical="center" textRotation="90"/>
    </xf>
    <xf numFmtId="44" fontId="6" fillId="0" borderId="16" xfId="1" applyFont="1" applyBorder="1"/>
    <xf numFmtId="2" fontId="6" fillId="0" borderId="2" xfId="0" applyNumberFormat="1" applyFont="1" applyBorder="1"/>
    <xf numFmtId="44" fontId="6" fillId="0" borderId="4" xfId="1" applyFont="1" applyBorder="1" applyAlignment="1">
      <alignment horizontal="right"/>
    </xf>
    <xf numFmtId="0" fontId="6" fillId="0" borderId="4" xfId="0" applyFont="1" applyBorder="1" applyProtection="1">
      <protection locked="0"/>
    </xf>
    <xf numFmtId="44" fontId="6" fillId="3" borderId="4" xfId="1" applyFont="1" applyFill="1" applyBorder="1" applyProtection="1">
      <protection locked="0"/>
    </xf>
    <xf numFmtId="44" fontId="6" fillId="0" borderId="0" xfId="1" applyFont="1" applyProtection="1">
      <protection locked="0"/>
    </xf>
    <xf numFmtId="0" fontId="6" fillId="0" borderId="2" xfId="0" applyFont="1" applyBorder="1" applyAlignment="1">
      <alignment horizontal="left" vertical="top"/>
    </xf>
    <xf numFmtId="167" fontId="6" fillId="3" borderId="4" xfId="1" applyNumberFormat="1" applyFont="1" applyFill="1" applyBorder="1" applyProtection="1">
      <protection locked="0"/>
    </xf>
    <xf numFmtId="44" fontId="6" fillId="5" borderId="0" xfId="4" applyFont="1" applyFill="1" applyProtection="1">
      <protection locked="0"/>
    </xf>
    <xf numFmtId="0" fontId="6" fillId="0" borderId="13" xfId="0" applyFont="1" applyBorder="1" applyAlignment="1">
      <alignment vertical="center" wrapText="1"/>
    </xf>
    <xf numFmtId="44" fontId="7" fillId="0" borderId="19" xfId="1" applyFont="1" applyBorder="1"/>
    <xf numFmtId="44" fontId="6" fillId="0" borderId="19" xfId="1" applyFont="1" applyBorder="1"/>
    <xf numFmtId="44" fontId="6" fillId="0" borderId="18" xfId="1" applyFont="1" applyBorder="1"/>
    <xf numFmtId="44" fontId="7" fillId="0" borderId="0" xfId="1" applyFont="1"/>
    <xf numFmtId="166" fontId="6" fillId="3" borderId="4" xfId="3" applyNumberFormat="1" applyFont="1" applyFill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0" borderId="3" xfId="0" applyFont="1" applyBorder="1" applyAlignment="1">
      <alignment horizontal="right"/>
    </xf>
    <xf numFmtId="0" fontId="6" fillId="5" borderId="0" xfId="0" applyFont="1" applyFill="1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168" fontId="17" fillId="0" borderId="0" xfId="0" applyNumberFormat="1" applyFont="1"/>
    <xf numFmtId="44" fontId="17" fillId="0" borderId="0" xfId="4" applyFont="1"/>
    <xf numFmtId="49" fontId="17" fillId="0" borderId="0" xfId="0" applyNumberFormat="1" applyFont="1"/>
    <xf numFmtId="20" fontId="17" fillId="0" borderId="0" xfId="0" applyNumberFormat="1" applyFont="1"/>
    <xf numFmtId="168" fontId="18" fillId="0" borderId="0" xfId="0" applyNumberFormat="1" applyFont="1"/>
    <xf numFmtId="9" fontId="17" fillId="0" borderId="0" xfId="2" applyFont="1" applyAlignment="1">
      <alignment horizontal="center"/>
    </xf>
    <xf numFmtId="2" fontId="17" fillId="0" borderId="0" xfId="0" applyNumberFormat="1" applyFont="1"/>
    <xf numFmtId="9" fontId="18" fillId="0" borderId="0" xfId="0" applyNumberFormat="1" applyFont="1"/>
    <xf numFmtId="6" fontId="18" fillId="0" borderId="0" xfId="0" applyNumberFormat="1" applyFont="1"/>
    <xf numFmtId="0" fontId="17" fillId="0" borderId="0" xfId="0" applyFont="1" applyAlignment="1">
      <alignment horizontal="center"/>
    </xf>
    <xf numFmtId="168" fontId="17" fillId="3" borderId="0" xfId="0" applyNumberFormat="1" applyFont="1" applyFill="1"/>
    <xf numFmtId="0" fontId="20" fillId="0" borderId="0" xfId="0" applyFont="1"/>
    <xf numFmtId="0" fontId="6" fillId="3" borderId="4" xfId="3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3" borderId="4" xfId="3" applyFont="1" applyFill="1" applyBorder="1" applyAlignment="1" applyProtection="1">
      <alignment horizontal="left"/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3" xfId="0" applyFont="1" applyBorder="1"/>
    <xf numFmtId="14" fontId="6" fillId="0" borderId="4" xfId="0" applyNumberFormat="1" applyFont="1" applyBorder="1"/>
    <xf numFmtId="14" fontId="9" fillId="4" borderId="0" xfId="0" applyNumberFormat="1" applyFont="1" applyFill="1" applyAlignment="1">
      <alignment horizontal="center" vertical="center" textRotation="90"/>
    </xf>
    <xf numFmtId="14" fontId="9" fillId="4" borderId="14" xfId="0" applyNumberFormat="1" applyFont="1" applyFill="1" applyBorder="1" applyAlignment="1">
      <alignment horizontal="center" vertical="center" textRotation="90"/>
    </xf>
    <xf numFmtId="14" fontId="9" fillId="4" borderId="9" xfId="0" applyNumberFormat="1" applyFont="1" applyFill="1" applyBorder="1" applyAlignment="1">
      <alignment horizontal="center" vertical="center" textRotation="90"/>
    </xf>
    <xf numFmtId="14" fontId="9" fillId="4" borderId="11" xfId="0" applyNumberFormat="1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 textRotation="90"/>
    </xf>
    <xf numFmtId="0" fontId="6" fillId="4" borderId="1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readingOrder="1"/>
    </xf>
    <xf numFmtId="0" fontId="9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14" fontId="9" fillId="4" borderId="13" xfId="0" applyNumberFormat="1" applyFont="1" applyFill="1" applyBorder="1" applyAlignment="1">
      <alignment horizontal="center" vertical="center" textRotation="90"/>
    </xf>
    <xf numFmtId="14" fontId="9" fillId="4" borderId="15" xfId="0" applyNumberFormat="1" applyFont="1" applyFill="1" applyBorder="1" applyAlignment="1">
      <alignment horizontal="center" vertical="center" textRotation="90"/>
    </xf>
    <xf numFmtId="14" fontId="9" fillId="4" borderId="16" xfId="0" applyNumberFormat="1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/>
    <xf numFmtId="49" fontId="9" fillId="4" borderId="0" xfId="0" applyNumberFormat="1" applyFont="1" applyFill="1" applyAlignment="1">
      <alignment horizontal="center" vertical="center" textRotation="90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0" xfId="0" applyFont="1" applyFill="1" applyAlignment="1">
      <alignment horizontal="center" vertical="center" textRotation="90"/>
    </xf>
    <xf numFmtId="0" fontId="6" fillId="4" borderId="0" xfId="0" applyFont="1" applyFill="1"/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3" borderId="8" xfId="3" applyFont="1" applyFill="1" applyBorder="1" applyProtection="1">
      <protection locked="0"/>
    </xf>
    <xf numFmtId="0" fontId="6" fillId="3" borderId="12" xfId="3" applyFont="1" applyFill="1" applyBorder="1" applyProtection="1">
      <protection locked="0"/>
    </xf>
  </cellXfs>
  <cellStyles count="5">
    <cellStyle name="Indata" xfId="3" builtinId="20"/>
    <cellStyle name="Normal" xfId="0" builtinId="0"/>
    <cellStyle name="Procent" xfId="2" builtinId="5"/>
    <cellStyle name="Valuta" xfId="1" builtinId="4"/>
    <cellStyle name="Valuta 2" xfId="4" xr:uid="{1A3B2084-226C-44F1-9714-78F00EF12ABD}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[1]Uträkningar mm'!$D$24" lockText="1"/>
</file>

<file path=xl/ctrlProps/ctrlProp10.xml><?xml version="1.0" encoding="utf-8"?>
<formControlPr xmlns="http://schemas.microsoft.com/office/spreadsheetml/2009/9/main" objectType="CheckBox" fmlaLink="'[1]Uträkningar mm'!$D$39" lockText="1"/>
</file>

<file path=xl/ctrlProps/ctrlProp11.xml><?xml version="1.0" encoding="utf-8"?>
<formControlPr xmlns="http://schemas.microsoft.com/office/spreadsheetml/2009/9/main" objectType="CheckBox" fmlaLink="'[1]Uträkningar mm'!$D$54" lockText="1"/>
</file>

<file path=xl/ctrlProps/ctrlProp12.xml><?xml version="1.0" encoding="utf-8"?>
<formControlPr xmlns="http://schemas.microsoft.com/office/spreadsheetml/2009/9/main" objectType="CheckBox" fmlaLink="'[1]Uträkningar mm'!$D$30" lockText="1"/>
</file>

<file path=xl/ctrlProps/ctrlProp13.xml><?xml version="1.0" encoding="utf-8"?>
<formControlPr xmlns="http://schemas.microsoft.com/office/spreadsheetml/2009/9/main" objectType="CheckBox" fmlaLink="'[1]Uträkningar mm'!$D$35" lockText="1"/>
</file>

<file path=xl/ctrlProps/ctrlProp14.xml><?xml version="1.0" encoding="utf-8"?>
<formControlPr xmlns="http://schemas.microsoft.com/office/spreadsheetml/2009/9/main" objectType="CheckBox" fmlaLink="'[1]Uträkningar mm'!$D$40" lockText="1"/>
</file>

<file path=xl/ctrlProps/ctrlProp15.xml><?xml version="1.0" encoding="utf-8"?>
<formControlPr xmlns="http://schemas.microsoft.com/office/spreadsheetml/2009/9/main" objectType="CheckBox" fmlaLink="'[1]Uträkningar mm'!$D$55" lockText="1"/>
</file>

<file path=xl/ctrlProps/ctrlProp16.xml><?xml version="1.0" encoding="utf-8"?>
<formControlPr xmlns="http://schemas.microsoft.com/office/spreadsheetml/2009/9/main" objectType="CheckBox" fmlaLink="'[1]Uträkningar mm'!$H$23" lockText="1"/>
</file>

<file path=xl/ctrlProps/ctrlProp17.xml><?xml version="1.0" encoding="utf-8"?>
<formControlPr xmlns="http://schemas.microsoft.com/office/spreadsheetml/2009/9/main" objectType="CheckBox" fmlaLink="'[1]Uträkningar mm'!$H$24" lockText="1"/>
</file>

<file path=xl/ctrlProps/ctrlProp18.xml><?xml version="1.0" encoding="utf-8"?>
<formControlPr xmlns="http://schemas.microsoft.com/office/spreadsheetml/2009/9/main" objectType="CheckBox" fmlaLink="'[1]Uträkningar mm'!$H$25" lockText="1"/>
</file>

<file path=xl/ctrlProps/ctrlProp19.xml><?xml version="1.0" encoding="utf-8"?>
<formControlPr xmlns="http://schemas.microsoft.com/office/spreadsheetml/2009/9/main" objectType="CheckBox" fmlaLink="'[1]Uträkningar mm'!$H$28" lockText="1"/>
</file>

<file path=xl/ctrlProps/ctrlProp2.xml><?xml version="1.0" encoding="utf-8"?>
<formControlPr xmlns="http://schemas.microsoft.com/office/spreadsheetml/2009/9/main" objectType="CheckBox" fmlaLink="'[1]Uträkningar mm'!$D$25" lockText="1"/>
</file>

<file path=xl/ctrlProps/ctrlProp20.xml><?xml version="1.0" encoding="utf-8"?>
<formControlPr xmlns="http://schemas.microsoft.com/office/spreadsheetml/2009/9/main" objectType="CheckBox" fmlaLink="'[1]Uträkningar mm'!$H$33" lockText="1"/>
</file>

<file path=xl/ctrlProps/ctrlProp21.xml><?xml version="1.0" encoding="utf-8"?>
<formControlPr xmlns="http://schemas.microsoft.com/office/spreadsheetml/2009/9/main" objectType="CheckBox" fmlaLink="'[1]Uträkningar mm'!$H$38" lockText="1"/>
</file>

<file path=xl/ctrlProps/ctrlProp22.xml><?xml version="1.0" encoding="utf-8"?>
<formControlPr xmlns="http://schemas.microsoft.com/office/spreadsheetml/2009/9/main" objectType="CheckBox" fmlaLink="'[1]Uträkningar mm'!$H$53" lockText="1"/>
</file>

<file path=xl/ctrlProps/ctrlProp23.xml><?xml version="1.0" encoding="utf-8"?>
<formControlPr xmlns="http://schemas.microsoft.com/office/spreadsheetml/2009/9/main" objectType="CheckBox" fmlaLink="'[1]Uträkningar mm'!$H$29" lockText="1"/>
</file>

<file path=xl/ctrlProps/ctrlProp24.xml><?xml version="1.0" encoding="utf-8"?>
<formControlPr xmlns="http://schemas.microsoft.com/office/spreadsheetml/2009/9/main" objectType="CheckBox" fmlaLink="'[1]Uträkningar mm'!$H$34" lockText="1"/>
</file>

<file path=xl/ctrlProps/ctrlProp25.xml><?xml version="1.0" encoding="utf-8"?>
<formControlPr xmlns="http://schemas.microsoft.com/office/spreadsheetml/2009/9/main" objectType="CheckBox" fmlaLink="'[1]Uträkningar mm'!$H$39" lockText="1"/>
</file>

<file path=xl/ctrlProps/ctrlProp26.xml><?xml version="1.0" encoding="utf-8"?>
<formControlPr xmlns="http://schemas.microsoft.com/office/spreadsheetml/2009/9/main" objectType="CheckBox" fmlaLink="'[1]Uträkningar mm'!$H$54" lockText="1"/>
</file>

<file path=xl/ctrlProps/ctrlProp27.xml><?xml version="1.0" encoding="utf-8"?>
<formControlPr xmlns="http://schemas.microsoft.com/office/spreadsheetml/2009/9/main" objectType="CheckBox" fmlaLink="'[1]Uträkningar mm'!$H$30" lockText="1"/>
</file>

<file path=xl/ctrlProps/ctrlProp28.xml><?xml version="1.0" encoding="utf-8"?>
<formControlPr xmlns="http://schemas.microsoft.com/office/spreadsheetml/2009/9/main" objectType="CheckBox" fmlaLink="'[1]Uträkningar mm'!$H$35" lockText="1"/>
</file>

<file path=xl/ctrlProps/ctrlProp29.xml><?xml version="1.0" encoding="utf-8"?>
<formControlPr xmlns="http://schemas.microsoft.com/office/spreadsheetml/2009/9/main" objectType="CheckBox" fmlaLink="'[1]Uträkningar mm'!$H$40" lockText="1"/>
</file>

<file path=xl/ctrlProps/ctrlProp3.xml><?xml version="1.0" encoding="utf-8"?>
<formControlPr xmlns="http://schemas.microsoft.com/office/spreadsheetml/2009/9/main" objectType="CheckBox" fmlaLink="'[1]Uträkningar mm'!$D$23" lockText="1"/>
</file>

<file path=xl/ctrlProps/ctrlProp30.xml><?xml version="1.0" encoding="utf-8"?>
<formControlPr xmlns="http://schemas.microsoft.com/office/spreadsheetml/2009/9/main" objectType="CheckBox" fmlaLink="'[1]Uträkningar mm'!$H$55" lockText="1"/>
</file>

<file path=xl/ctrlProps/ctrlProp31.xml><?xml version="1.0" encoding="utf-8"?>
<formControlPr xmlns="http://schemas.microsoft.com/office/spreadsheetml/2009/9/main" objectType="CheckBox" fmlaLink="'[1]Uträkningar mm'!$D$43" lockText="1"/>
</file>

<file path=xl/ctrlProps/ctrlProp32.xml><?xml version="1.0" encoding="utf-8"?>
<formControlPr xmlns="http://schemas.microsoft.com/office/spreadsheetml/2009/9/main" objectType="CheckBox" fmlaLink="'[1]Uträkningar mm'!$D$44" lockText="1"/>
</file>

<file path=xl/ctrlProps/ctrlProp33.xml><?xml version="1.0" encoding="utf-8"?>
<formControlPr xmlns="http://schemas.microsoft.com/office/spreadsheetml/2009/9/main" objectType="CheckBox" fmlaLink="'[1]Uträkningar mm'!$D$45" lockText="1"/>
</file>

<file path=xl/ctrlProps/ctrlProp34.xml><?xml version="1.0" encoding="utf-8"?>
<formControlPr xmlns="http://schemas.microsoft.com/office/spreadsheetml/2009/9/main" objectType="CheckBox" fmlaLink="'[1]Uträkningar mm'!$H$43" lockText="1"/>
</file>

<file path=xl/ctrlProps/ctrlProp35.xml><?xml version="1.0" encoding="utf-8"?>
<formControlPr xmlns="http://schemas.microsoft.com/office/spreadsheetml/2009/9/main" objectType="CheckBox" fmlaLink="'[1]Uträkningar mm'!$H$44" lockText="1"/>
</file>

<file path=xl/ctrlProps/ctrlProp36.xml><?xml version="1.0" encoding="utf-8"?>
<formControlPr xmlns="http://schemas.microsoft.com/office/spreadsheetml/2009/9/main" objectType="CheckBox" fmlaLink="'[1]Uträkningar mm'!$H$45" lockText="1"/>
</file>

<file path=xl/ctrlProps/ctrlProp37.xml><?xml version="1.0" encoding="utf-8"?>
<formControlPr xmlns="http://schemas.microsoft.com/office/spreadsheetml/2009/9/main" objectType="CheckBox" fmlaLink="'[1]Uträkningar mm'!$D$48" lockText="1"/>
</file>

<file path=xl/ctrlProps/ctrlProp38.xml><?xml version="1.0" encoding="utf-8"?>
<formControlPr xmlns="http://schemas.microsoft.com/office/spreadsheetml/2009/9/main" objectType="CheckBox" fmlaLink="'[1]Uträkningar mm'!$D$49" lockText="1"/>
</file>

<file path=xl/ctrlProps/ctrlProp39.xml><?xml version="1.0" encoding="utf-8"?>
<formControlPr xmlns="http://schemas.microsoft.com/office/spreadsheetml/2009/9/main" objectType="CheckBox" fmlaLink="'[1]Uträkningar mm'!$D$50" lockText="1"/>
</file>

<file path=xl/ctrlProps/ctrlProp4.xml><?xml version="1.0" encoding="utf-8"?>
<formControlPr xmlns="http://schemas.microsoft.com/office/spreadsheetml/2009/9/main" objectType="CheckBox" fmlaLink="'[1]Uträkningar mm'!$D$28" lockText="1"/>
</file>

<file path=xl/ctrlProps/ctrlProp40.xml><?xml version="1.0" encoding="utf-8"?>
<formControlPr xmlns="http://schemas.microsoft.com/office/spreadsheetml/2009/9/main" objectType="CheckBox" fmlaLink="'[1]Uträkningar mm'!$H$48" lockText="1"/>
</file>

<file path=xl/ctrlProps/ctrlProp41.xml><?xml version="1.0" encoding="utf-8"?>
<formControlPr xmlns="http://schemas.microsoft.com/office/spreadsheetml/2009/9/main" objectType="CheckBox" fmlaLink="'[1]Uträkningar mm'!$H$49" lockText="1"/>
</file>

<file path=xl/ctrlProps/ctrlProp42.xml><?xml version="1.0" encoding="utf-8"?>
<formControlPr xmlns="http://schemas.microsoft.com/office/spreadsheetml/2009/9/main" objectType="CheckBox" fmlaLink="'[1]Uträkningar mm'!$H$50" lockText="1"/>
</file>

<file path=xl/ctrlProps/ctrlProp43.xml><?xml version="1.0" encoding="utf-8"?>
<formControlPr xmlns="http://schemas.microsoft.com/office/spreadsheetml/2009/9/main" objectType="CheckBox" fmlaLink="'[1]Uträkningar mm'!$D$58" lockText="1"/>
</file>

<file path=xl/ctrlProps/ctrlProp44.xml><?xml version="1.0" encoding="utf-8"?>
<formControlPr xmlns="http://schemas.microsoft.com/office/spreadsheetml/2009/9/main" objectType="CheckBox" fmlaLink="'[1]Uträkningar mm'!$D$59" lockText="1"/>
</file>

<file path=xl/ctrlProps/ctrlProp45.xml><?xml version="1.0" encoding="utf-8"?>
<formControlPr xmlns="http://schemas.microsoft.com/office/spreadsheetml/2009/9/main" objectType="CheckBox" fmlaLink="'[1]Uträkningar mm'!$D$60" lockText="1"/>
</file>

<file path=xl/ctrlProps/ctrlProp46.xml><?xml version="1.0" encoding="utf-8"?>
<formControlPr xmlns="http://schemas.microsoft.com/office/spreadsheetml/2009/9/main" objectType="CheckBox" fmlaLink="'[1]Uträkningar mm'!$H$58" lockText="1"/>
</file>

<file path=xl/ctrlProps/ctrlProp47.xml><?xml version="1.0" encoding="utf-8"?>
<formControlPr xmlns="http://schemas.microsoft.com/office/spreadsheetml/2009/9/main" objectType="CheckBox" fmlaLink="'[1]Uträkningar mm'!$H$59" lockText="1"/>
</file>

<file path=xl/ctrlProps/ctrlProp48.xml><?xml version="1.0" encoding="utf-8"?>
<formControlPr xmlns="http://schemas.microsoft.com/office/spreadsheetml/2009/9/main" objectType="CheckBox" fmlaLink="'[1]Uträkningar mm'!$H$60" lockText="1"/>
</file>

<file path=xl/ctrlProps/ctrlProp49.xml><?xml version="1.0" encoding="utf-8"?>
<formControlPr xmlns="http://schemas.microsoft.com/office/spreadsheetml/2009/9/main" objectType="CheckBox" fmlaLink="'[1]Uträkningar mm'!$D$63" lockText="1"/>
</file>

<file path=xl/ctrlProps/ctrlProp5.xml><?xml version="1.0" encoding="utf-8"?>
<formControlPr xmlns="http://schemas.microsoft.com/office/spreadsheetml/2009/9/main" objectType="CheckBox" fmlaLink="'[1]Uträkningar mm'!$D$33" lockText="1"/>
</file>

<file path=xl/ctrlProps/ctrlProp50.xml><?xml version="1.0" encoding="utf-8"?>
<formControlPr xmlns="http://schemas.microsoft.com/office/spreadsheetml/2009/9/main" objectType="CheckBox" fmlaLink="'[1]Uträkningar mm'!$D$64" lockText="1"/>
</file>

<file path=xl/ctrlProps/ctrlProp51.xml><?xml version="1.0" encoding="utf-8"?>
<formControlPr xmlns="http://schemas.microsoft.com/office/spreadsheetml/2009/9/main" objectType="CheckBox" fmlaLink="'[1]Uträkningar mm'!$D$65" lockText="1"/>
</file>

<file path=xl/ctrlProps/ctrlProp52.xml><?xml version="1.0" encoding="utf-8"?>
<formControlPr xmlns="http://schemas.microsoft.com/office/spreadsheetml/2009/9/main" objectType="CheckBox" fmlaLink="'[1]Uträkningar mm'!$H$63" lockText="1"/>
</file>

<file path=xl/ctrlProps/ctrlProp53.xml><?xml version="1.0" encoding="utf-8"?>
<formControlPr xmlns="http://schemas.microsoft.com/office/spreadsheetml/2009/9/main" objectType="CheckBox" fmlaLink="'[1]Uträkningar mm'!$H$64" lockText="1"/>
</file>

<file path=xl/ctrlProps/ctrlProp54.xml><?xml version="1.0" encoding="utf-8"?>
<formControlPr xmlns="http://schemas.microsoft.com/office/spreadsheetml/2009/9/main" objectType="CheckBox" fmlaLink="'[1]Uträkningar mm'!$H$65" lockText="1"/>
</file>

<file path=xl/ctrlProps/ctrlProp6.xml><?xml version="1.0" encoding="utf-8"?>
<formControlPr xmlns="http://schemas.microsoft.com/office/spreadsheetml/2009/9/main" objectType="CheckBox" fmlaLink="'[1]Uträkningar mm'!$D$38" lockText="1"/>
</file>

<file path=xl/ctrlProps/ctrlProp7.xml><?xml version="1.0" encoding="utf-8"?>
<formControlPr xmlns="http://schemas.microsoft.com/office/spreadsheetml/2009/9/main" objectType="CheckBox" fmlaLink="'[1]Uträkningar mm'!$D$53" lockText="1"/>
</file>

<file path=xl/ctrlProps/ctrlProp8.xml><?xml version="1.0" encoding="utf-8"?>
<formControlPr xmlns="http://schemas.microsoft.com/office/spreadsheetml/2009/9/main" objectType="CheckBox" fmlaLink="'[1]Uträkningar mm'!$D$29" lockText="1"/>
</file>

<file path=xl/ctrlProps/ctrlProp9.xml><?xml version="1.0" encoding="utf-8"?>
<formControlPr xmlns="http://schemas.microsoft.com/office/spreadsheetml/2009/9/main" objectType="CheckBox" fmlaLink="'[1]Uträkningar mm'!$D$3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120650</xdr:rowOff>
        </xdr:from>
        <xdr:to>
          <xdr:col>2</xdr:col>
          <xdr:colOff>717550</xdr:colOff>
          <xdr:row>28</xdr:row>
          <xdr:rowOff>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120650</xdr:rowOff>
        </xdr:from>
        <xdr:to>
          <xdr:col>2</xdr:col>
          <xdr:colOff>717550</xdr:colOff>
          <xdr:row>29</xdr:row>
          <xdr:rowOff>0</xdr:rowOff>
        </xdr:to>
        <xdr:sp macro="" textlink="">
          <xdr:nvSpPr>
            <xdr:cNvPr id="1026" name="Check Box 5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120650</xdr:rowOff>
        </xdr:from>
        <xdr:to>
          <xdr:col>2</xdr:col>
          <xdr:colOff>685800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146050</xdr:rowOff>
        </xdr:from>
        <xdr:to>
          <xdr:col>2</xdr:col>
          <xdr:colOff>685800</xdr:colOff>
          <xdr:row>33</xdr:row>
          <xdr:rowOff>0</xdr:rowOff>
        </xdr:to>
        <xdr:sp macro="" textlink="">
          <xdr:nvSpPr>
            <xdr:cNvPr id="1028" name="Check Box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120650</xdr:rowOff>
        </xdr:from>
        <xdr:to>
          <xdr:col>2</xdr:col>
          <xdr:colOff>685800</xdr:colOff>
          <xdr:row>38</xdr:row>
          <xdr:rowOff>152400</xdr:rowOff>
        </xdr:to>
        <xdr:sp macro="" textlink="">
          <xdr:nvSpPr>
            <xdr:cNvPr id="1029" name="Check Box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114300</xdr:rowOff>
        </xdr:from>
        <xdr:to>
          <xdr:col>2</xdr:col>
          <xdr:colOff>685800</xdr:colOff>
          <xdr:row>44</xdr:row>
          <xdr:rowOff>152400</xdr:rowOff>
        </xdr:to>
        <xdr:sp macro="" textlink="">
          <xdr:nvSpPr>
            <xdr:cNvPr id="1030" name="Check Box 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120650</xdr:rowOff>
        </xdr:from>
        <xdr:to>
          <xdr:col>2</xdr:col>
          <xdr:colOff>685800</xdr:colOff>
          <xdr:row>71</xdr:row>
          <xdr:rowOff>152400</xdr:rowOff>
        </xdr:to>
        <xdr:sp macro="" textlink="">
          <xdr:nvSpPr>
            <xdr:cNvPr id="1031" name="Check Box 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146050</xdr:rowOff>
        </xdr:from>
        <xdr:to>
          <xdr:col>2</xdr:col>
          <xdr:colOff>717550</xdr:colOff>
          <xdr:row>34</xdr:row>
          <xdr:rowOff>0</xdr:rowOff>
        </xdr:to>
        <xdr:sp macro="" textlink="">
          <xdr:nvSpPr>
            <xdr:cNvPr id="1032" name="Check Box 10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120650</xdr:rowOff>
        </xdr:from>
        <xdr:to>
          <xdr:col>2</xdr:col>
          <xdr:colOff>717550</xdr:colOff>
          <xdr:row>39</xdr:row>
          <xdr:rowOff>152400</xdr:rowOff>
        </xdr:to>
        <xdr:sp macro="" textlink="">
          <xdr:nvSpPr>
            <xdr:cNvPr id="1033" name="Check Box 1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114300</xdr:rowOff>
        </xdr:from>
        <xdr:to>
          <xdr:col>2</xdr:col>
          <xdr:colOff>717550</xdr:colOff>
          <xdr:row>45</xdr:row>
          <xdr:rowOff>152400</xdr:rowOff>
        </xdr:to>
        <xdr:sp macro="" textlink="">
          <xdr:nvSpPr>
            <xdr:cNvPr id="1034" name="Check Box 1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120650</xdr:rowOff>
        </xdr:from>
        <xdr:to>
          <xdr:col>2</xdr:col>
          <xdr:colOff>717550</xdr:colOff>
          <xdr:row>72</xdr:row>
          <xdr:rowOff>152400</xdr:rowOff>
        </xdr:to>
        <xdr:sp macro="" textlink="">
          <xdr:nvSpPr>
            <xdr:cNvPr id="1035" name="Check Box 1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146050</xdr:rowOff>
        </xdr:from>
        <xdr:to>
          <xdr:col>2</xdr:col>
          <xdr:colOff>717550</xdr:colOff>
          <xdr:row>35</xdr:row>
          <xdr:rowOff>0</xdr:rowOff>
        </xdr:to>
        <xdr:sp macro="" textlink="">
          <xdr:nvSpPr>
            <xdr:cNvPr id="1036" name="Check Box 1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120650</xdr:rowOff>
        </xdr:from>
        <xdr:to>
          <xdr:col>2</xdr:col>
          <xdr:colOff>717550</xdr:colOff>
          <xdr:row>40</xdr:row>
          <xdr:rowOff>152400</xdr:rowOff>
        </xdr:to>
        <xdr:sp macro="" textlink="">
          <xdr:nvSpPr>
            <xdr:cNvPr id="1037" name="Check Box 1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114300</xdr:rowOff>
        </xdr:from>
        <xdr:to>
          <xdr:col>2</xdr:col>
          <xdr:colOff>717550</xdr:colOff>
          <xdr:row>46</xdr:row>
          <xdr:rowOff>152400</xdr:rowOff>
        </xdr:to>
        <xdr:sp macro="" textlink="">
          <xdr:nvSpPr>
            <xdr:cNvPr id="1038" name="Check Box 1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120650</xdr:rowOff>
        </xdr:from>
        <xdr:to>
          <xdr:col>2</xdr:col>
          <xdr:colOff>717550</xdr:colOff>
          <xdr:row>73</xdr:row>
          <xdr:rowOff>152400</xdr:rowOff>
        </xdr:to>
        <xdr:sp macro="" textlink="">
          <xdr:nvSpPr>
            <xdr:cNvPr id="1039" name="Check Box 1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120650</xdr:rowOff>
        </xdr:from>
        <xdr:to>
          <xdr:col>5</xdr:col>
          <xdr:colOff>914400</xdr:colOff>
          <xdr:row>26</xdr:row>
          <xdr:rowOff>165100</xdr:rowOff>
        </xdr:to>
        <xdr:sp macro="" textlink="">
          <xdr:nvSpPr>
            <xdr:cNvPr id="1040" name="Check Box 19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120650</xdr:rowOff>
        </xdr:from>
        <xdr:to>
          <xdr:col>5</xdr:col>
          <xdr:colOff>914400</xdr:colOff>
          <xdr:row>28</xdr:row>
          <xdr:rowOff>0</xdr:rowOff>
        </xdr:to>
        <xdr:sp macro="" textlink="">
          <xdr:nvSpPr>
            <xdr:cNvPr id="1041" name="Check Box 2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120650</xdr:rowOff>
        </xdr:from>
        <xdr:to>
          <xdr:col>5</xdr:col>
          <xdr:colOff>914400</xdr:colOff>
          <xdr:row>29</xdr:row>
          <xdr:rowOff>0</xdr:rowOff>
        </xdr:to>
        <xdr:sp macro="" textlink="">
          <xdr:nvSpPr>
            <xdr:cNvPr id="1042" name="Check Box 2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120650</xdr:rowOff>
        </xdr:from>
        <xdr:to>
          <xdr:col>5</xdr:col>
          <xdr:colOff>914400</xdr:colOff>
          <xdr:row>32</xdr:row>
          <xdr:rowOff>165100</xdr:rowOff>
        </xdr:to>
        <xdr:sp macro="" textlink="">
          <xdr:nvSpPr>
            <xdr:cNvPr id="1043" name="Check Box 2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146050</xdr:rowOff>
        </xdr:from>
        <xdr:to>
          <xdr:col>5</xdr:col>
          <xdr:colOff>914400</xdr:colOff>
          <xdr:row>39</xdr:row>
          <xdr:rowOff>0</xdr:rowOff>
        </xdr:to>
        <xdr:sp macro="" textlink="">
          <xdr:nvSpPr>
            <xdr:cNvPr id="1044" name="Check Box 26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120650</xdr:rowOff>
        </xdr:from>
        <xdr:to>
          <xdr:col>5</xdr:col>
          <xdr:colOff>914400</xdr:colOff>
          <xdr:row>45</xdr:row>
          <xdr:rowOff>0</xdr:rowOff>
        </xdr:to>
        <xdr:sp macro="" textlink="">
          <xdr:nvSpPr>
            <xdr:cNvPr id="1045" name="Check Box 27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120650</xdr:rowOff>
        </xdr:from>
        <xdr:to>
          <xdr:col>5</xdr:col>
          <xdr:colOff>914400</xdr:colOff>
          <xdr:row>71</xdr:row>
          <xdr:rowOff>152400</xdr:rowOff>
        </xdr:to>
        <xdr:sp macro="" textlink="">
          <xdr:nvSpPr>
            <xdr:cNvPr id="1046" name="Check Box 28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120650</xdr:rowOff>
        </xdr:from>
        <xdr:to>
          <xdr:col>5</xdr:col>
          <xdr:colOff>908050</xdr:colOff>
          <xdr:row>33</xdr:row>
          <xdr:rowOff>165100</xdr:rowOff>
        </xdr:to>
        <xdr:sp macro="" textlink="">
          <xdr:nvSpPr>
            <xdr:cNvPr id="1047" name="Check Box 29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146050</xdr:rowOff>
        </xdr:from>
        <xdr:to>
          <xdr:col>5</xdr:col>
          <xdr:colOff>914400</xdr:colOff>
          <xdr:row>40</xdr:row>
          <xdr:rowOff>0</xdr:rowOff>
        </xdr:to>
        <xdr:sp macro="" textlink="">
          <xdr:nvSpPr>
            <xdr:cNvPr id="1048" name="Check Box 30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120650</xdr:rowOff>
        </xdr:from>
        <xdr:to>
          <xdr:col>5</xdr:col>
          <xdr:colOff>914400</xdr:colOff>
          <xdr:row>46</xdr:row>
          <xdr:rowOff>0</xdr:rowOff>
        </xdr:to>
        <xdr:sp macro="" textlink="">
          <xdr:nvSpPr>
            <xdr:cNvPr id="1049" name="Check Box 3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120650</xdr:rowOff>
        </xdr:from>
        <xdr:to>
          <xdr:col>5</xdr:col>
          <xdr:colOff>914400</xdr:colOff>
          <xdr:row>72</xdr:row>
          <xdr:rowOff>152400</xdr:rowOff>
        </xdr:to>
        <xdr:sp macro="" textlink="">
          <xdr:nvSpPr>
            <xdr:cNvPr id="1050" name="Check Box 32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120650</xdr:rowOff>
        </xdr:from>
        <xdr:to>
          <xdr:col>5</xdr:col>
          <xdr:colOff>914400</xdr:colOff>
          <xdr:row>34</xdr:row>
          <xdr:rowOff>165100</xdr:rowOff>
        </xdr:to>
        <xdr:sp macro="" textlink="">
          <xdr:nvSpPr>
            <xdr:cNvPr id="1051" name="Check Box 33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146050</xdr:rowOff>
        </xdr:from>
        <xdr:to>
          <xdr:col>5</xdr:col>
          <xdr:colOff>914400</xdr:colOff>
          <xdr:row>41</xdr:row>
          <xdr:rowOff>0</xdr:rowOff>
        </xdr:to>
        <xdr:sp macro="" textlink="">
          <xdr:nvSpPr>
            <xdr:cNvPr id="1052" name="Check Box 3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120650</xdr:rowOff>
        </xdr:from>
        <xdr:to>
          <xdr:col>5</xdr:col>
          <xdr:colOff>914400</xdr:colOff>
          <xdr:row>47</xdr:row>
          <xdr:rowOff>0</xdr:rowOff>
        </xdr:to>
        <xdr:sp macro="" textlink="">
          <xdr:nvSpPr>
            <xdr:cNvPr id="1053" name="Check Box 37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120650</xdr:rowOff>
        </xdr:from>
        <xdr:to>
          <xdr:col>5</xdr:col>
          <xdr:colOff>914400</xdr:colOff>
          <xdr:row>73</xdr:row>
          <xdr:rowOff>152400</xdr:rowOff>
        </xdr:to>
        <xdr:sp macro="" textlink="">
          <xdr:nvSpPr>
            <xdr:cNvPr id="1054" name="Check Box 38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158750</xdr:rowOff>
        </xdr:from>
        <xdr:to>
          <xdr:col>2</xdr:col>
          <xdr:colOff>685800</xdr:colOff>
          <xdr:row>51</xdr:row>
          <xdr:rowOff>12700</xdr:rowOff>
        </xdr:to>
        <xdr:sp macro="" textlink="">
          <xdr:nvSpPr>
            <xdr:cNvPr id="1055" name="Check Box 8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158750</xdr:rowOff>
        </xdr:from>
        <xdr:to>
          <xdr:col>2</xdr:col>
          <xdr:colOff>717550</xdr:colOff>
          <xdr:row>52</xdr:row>
          <xdr:rowOff>12700</xdr:rowOff>
        </xdr:to>
        <xdr:sp macro="" textlink="">
          <xdr:nvSpPr>
            <xdr:cNvPr id="1056" name="Check Box 8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158750</xdr:rowOff>
        </xdr:from>
        <xdr:to>
          <xdr:col>2</xdr:col>
          <xdr:colOff>717550</xdr:colOff>
          <xdr:row>53</xdr:row>
          <xdr:rowOff>12700</xdr:rowOff>
        </xdr:to>
        <xdr:sp macro="" textlink="">
          <xdr:nvSpPr>
            <xdr:cNvPr id="1057" name="Check Box 8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158750</xdr:rowOff>
        </xdr:from>
        <xdr:to>
          <xdr:col>5</xdr:col>
          <xdr:colOff>914400</xdr:colOff>
          <xdr:row>51</xdr:row>
          <xdr:rowOff>25400</xdr:rowOff>
        </xdr:to>
        <xdr:sp macro="" textlink="">
          <xdr:nvSpPr>
            <xdr:cNvPr id="1058" name="Check Box 8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158750</xdr:rowOff>
        </xdr:from>
        <xdr:to>
          <xdr:col>5</xdr:col>
          <xdr:colOff>914400</xdr:colOff>
          <xdr:row>52</xdr:row>
          <xdr:rowOff>25400</xdr:rowOff>
        </xdr:to>
        <xdr:sp macro="" textlink="">
          <xdr:nvSpPr>
            <xdr:cNvPr id="1059" name="Check Box 9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158750</xdr:rowOff>
        </xdr:from>
        <xdr:to>
          <xdr:col>5</xdr:col>
          <xdr:colOff>914400</xdr:colOff>
          <xdr:row>53</xdr:row>
          <xdr:rowOff>25400</xdr:rowOff>
        </xdr:to>
        <xdr:sp macro="" textlink="">
          <xdr:nvSpPr>
            <xdr:cNvPr id="1060" name="Check Box 9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158750</xdr:rowOff>
        </xdr:from>
        <xdr:to>
          <xdr:col>2</xdr:col>
          <xdr:colOff>685800</xdr:colOff>
          <xdr:row>66</xdr:row>
          <xdr:rowOff>25400</xdr:rowOff>
        </xdr:to>
        <xdr:sp macro="" textlink="">
          <xdr:nvSpPr>
            <xdr:cNvPr id="1061" name="Check Box 9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158750</xdr:rowOff>
        </xdr:from>
        <xdr:to>
          <xdr:col>2</xdr:col>
          <xdr:colOff>717550</xdr:colOff>
          <xdr:row>67</xdr:row>
          <xdr:rowOff>25400</xdr:rowOff>
        </xdr:to>
        <xdr:sp macro="" textlink="">
          <xdr:nvSpPr>
            <xdr:cNvPr id="1062" name="Check Box 94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158750</xdr:rowOff>
        </xdr:from>
        <xdr:to>
          <xdr:col>2</xdr:col>
          <xdr:colOff>717550</xdr:colOff>
          <xdr:row>68</xdr:row>
          <xdr:rowOff>25400</xdr:rowOff>
        </xdr:to>
        <xdr:sp macro="" textlink="">
          <xdr:nvSpPr>
            <xdr:cNvPr id="1063" name="Check Box 95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158750</xdr:rowOff>
        </xdr:from>
        <xdr:to>
          <xdr:col>5</xdr:col>
          <xdr:colOff>914400</xdr:colOff>
          <xdr:row>66</xdr:row>
          <xdr:rowOff>25400</xdr:rowOff>
        </xdr:to>
        <xdr:sp macro="" textlink="">
          <xdr:nvSpPr>
            <xdr:cNvPr id="1064" name="Check Box 96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158750</xdr:rowOff>
        </xdr:from>
        <xdr:to>
          <xdr:col>5</xdr:col>
          <xdr:colOff>914400</xdr:colOff>
          <xdr:row>67</xdr:row>
          <xdr:rowOff>25400</xdr:rowOff>
        </xdr:to>
        <xdr:sp macro="" textlink="">
          <xdr:nvSpPr>
            <xdr:cNvPr id="1065" name="Check Box 97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158750</xdr:rowOff>
        </xdr:from>
        <xdr:to>
          <xdr:col>5</xdr:col>
          <xdr:colOff>914400</xdr:colOff>
          <xdr:row>68</xdr:row>
          <xdr:rowOff>25400</xdr:rowOff>
        </xdr:to>
        <xdr:sp macro="" textlink="">
          <xdr:nvSpPr>
            <xdr:cNvPr id="1066" name="Check Box 98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114300</xdr:rowOff>
        </xdr:from>
        <xdr:to>
          <xdr:col>2</xdr:col>
          <xdr:colOff>685800</xdr:colOff>
          <xdr:row>77</xdr:row>
          <xdr:rowOff>152400</xdr:rowOff>
        </xdr:to>
        <xdr:sp macro="" textlink="">
          <xdr:nvSpPr>
            <xdr:cNvPr id="1067" name="Check Box 118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114300</xdr:rowOff>
        </xdr:from>
        <xdr:to>
          <xdr:col>2</xdr:col>
          <xdr:colOff>717550</xdr:colOff>
          <xdr:row>78</xdr:row>
          <xdr:rowOff>152400</xdr:rowOff>
        </xdr:to>
        <xdr:sp macro="" textlink="">
          <xdr:nvSpPr>
            <xdr:cNvPr id="1068" name="Check Box 119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114300</xdr:rowOff>
        </xdr:from>
        <xdr:to>
          <xdr:col>2</xdr:col>
          <xdr:colOff>717550</xdr:colOff>
          <xdr:row>79</xdr:row>
          <xdr:rowOff>152400</xdr:rowOff>
        </xdr:to>
        <xdr:sp macro="" textlink="">
          <xdr:nvSpPr>
            <xdr:cNvPr id="1069" name="Check Box 12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120650</xdr:rowOff>
        </xdr:from>
        <xdr:to>
          <xdr:col>5</xdr:col>
          <xdr:colOff>914400</xdr:colOff>
          <xdr:row>77</xdr:row>
          <xdr:rowOff>165100</xdr:rowOff>
        </xdr:to>
        <xdr:sp macro="" textlink="">
          <xdr:nvSpPr>
            <xdr:cNvPr id="1070" name="Check Box 12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120650</xdr:rowOff>
        </xdr:from>
        <xdr:to>
          <xdr:col>5</xdr:col>
          <xdr:colOff>914400</xdr:colOff>
          <xdr:row>78</xdr:row>
          <xdr:rowOff>165100</xdr:rowOff>
        </xdr:to>
        <xdr:sp macro="" textlink="">
          <xdr:nvSpPr>
            <xdr:cNvPr id="1071" name="Check Box 12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120650</xdr:rowOff>
        </xdr:from>
        <xdr:to>
          <xdr:col>5</xdr:col>
          <xdr:colOff>914400</xdr:colOff>
          <xdr:row>79</xdr:row>
          <xdr:rowOff>165100</xdr:rowOff>
        </xdr:to>
        <xdr:sp macro="" textlink="">
          <xdr:nvSpPr>
            <xdr:cNvPr id="1072" name="Check Box 123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120650</xdr:rowOff>
        </xdr:from>
        <xdr:to>
          <xdr:col>2</xdr:col>
          <xdr:colOff>685800</xdr:colOff>
          <xdr:row>83</xdr:row>
          <xdr:rowOff>165100</xdr:rowOff>
        </xdr:to>
        <xdr:sp macro="" textlink="">
          <xdr:nvSpPr>
            <xdr:cNvPr id="1073" name="Check Box 125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120650</xdr:rowOff>
        </xdr:from>
        <xdr:to>
          <xdr:col>2</xdr:col>
          <xdr:colOff>717550</xdr:colOff>
          <xdr:row>84</xdr:row>
          <xdr:rowOff>165100</xdr:rowOff>
        </xdr:to>
        <xdr:sp macro="" textlink="">
          <xdr:nvSpPr>
            <xdr:cNvPr id="1074" name="Check Box 126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120650</xdr:rowOff>
        </xdr:from>
        <xdr:to>
          <xdr:col>2</xdr:col>
          <xdr:colOff>717550</xdr:colOff>
          <xdr:row>85</xdr:row>
          <xdr:rowOff>165100</xdr:rowOff>
        </xdr:to>
        <xdr:sp macro="" textlink="">
          <xdr:nvSpPr>
            <xdr:cNvPr id="1075" name="Check Box 127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Middag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120650</xdr:rowOff>
        </xdr:from>
        <xdr:to>
          <xdr:col>5</xdr:col>
          <xdr:colOff>914400</xdr:colOff>
          <xdr:row>83</xdr:row>
          <xdr:rowOff>165100</xdr:rowOff>
        </xdr:to>
        <xdr:sp macro="" textlink="">
          <xdr:nvSpPr>
            <xdr:cNvPr id="1076" name="Check Box 128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120650</xdr:rowOff>
        </xdr:from>
        <xdr:to>
          <xdr:col>5</xdr:col>
          <xdr:colOff>914400</xdr:colOff>
          <xdr:row>84</xdr:row>
          <xdr:rowOff>165100</xdr:rowOff>
        </xdr:to>
        <xdr:sp macro="" textlink="">
          <xdr:nvSpPr>
            <xdr:cNvPr id="1077" name="Check Box 129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120650</xdr:rowOff>
        </xdr:from>
        <xdr:to>
          <xdr:col>5</xdr:col>
          <xdr:colOff>914400</xdr:colOff>
          <xdr:row>85</xdr:row>
          <xdr:rowOff>165100</xdr:rowOff>
        </xdr:to>
        <xdr:sp macro="" textlink="">
          <xdr:nvSpPr>
            <xdr:cNvPr id="1078" name="Check Box 130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Middag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mi1001\Downloads\reserakning-utland-2023%20(2).xlsx" TargetMode="External"/><Relationship Id="rId1" Type="http://schemas.openxmlformats.org/officeDocument/2006/relationships/externalLinkPath" Target="/Users/anmi1001/Downloads/reserakning-utland-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eräkning"/>
      <sheetName val="Skatteregler mm"/>
      <sheetName val="Utlandstraktamenten"/>
      <sheetName val="Uträkningar mm"/>
      <sheetName val="Uträkning bilersättning"/>
    </sheetNames>
    <sheetDataSet>
      <sheetData sheetId="0">
        <row r="5">
          <cell r="D5"/>
          <cell r="G5" t="str">
            <v/>
          </cell>
        </row>
      </sheetData>
      <sheetData sheetId="1">
        <row r="18">
          <cell r="D18">
            <v>130</v>
          </cell>
          <cell r="E18" t="e">
            <v>#VALUE!</v>
          </cell>
        </row>
        <row r="50">
          <cell r="D50">
            <v>2.5</v>
          </cell>
        </row>
        <row r="60">
          <cell r="D60">
            <v>55</v>
          </cell>
        </row>
        <row r="61">
          <cell r="D61">
            <v>110</v>
          </cell>
        </row>
        <row r="62">
          <cell r="D62">
            <v>110</v>
          </cell>
        </row>
      </sheetData>
      <sheetData sheetId="2">
        <row r="6">
          <cell r="B6" t="str">
            <v>Albanien</v>
          </cell>
          <cell r="C6">
            <v>265</v>
          </cell>
        </row>
        <row r="7">
          <cell r="B7" t="str">
            <v>Algeriet</v>
          </cell>
          <cell r="C7">
            <v>376</v>
          </cell>
        </row>
        <row r="8">
          <cell r="B8" t="str">
            <v>Angola</v>
          </cell>
          <cell r="C8">
            <v>956</v>
          </cell>
        </row>
        <row r="9">
          <cell r="B9" t="str">
            <v>Antigua och Barbuda</v>
          </cell>
          <cell r="C9">
            <v>814</v>
          </cell>
        </row>
        <row r="10">
          <cell r="B10" t="str">
            <v>Argentina</v>
          </cell>
          <cell r="C10">
            <v>305</v>
          </cell>
        </row>
        <row r="11">
          <cell r="B11" t="str">
            <v>Armenien</v>
          </cell>
          <cell r="C11">
            <v>544</v>
          </cell>
        </row>
        <row r="12">
          <cell r="B12" t="str">
            <v>Australien</v>
          </cell>
          <cell r="C12">
            <v>744</v>
          </cell>
        </row>
        <row r="13">
          <cell r="B13" t="str">
            <v>Azerbajdzjan</v>
          </cell>
          <cell r="C13">
            <v>436</v>
          </cell>
        </row>
        <row r="14">
          <cell r="B14" t="str">
            <v>Bahamas</v>
          </cell>
          <cell r="C14">
            <v>1140</v>
          </cell>
        </row>
        <row r="15">
          <cell r="B15" t="str">
            <v>Bahrain</v>
          </cell>
          <cell r="C15">
            <v>867</v>
          </cell>
        </row>
        <row r="16">
          <cell r="B16" t="str">
            <v>Bangladesh</v>
          </cell>
          <cell r="C16">
            <v>520</v>
          </cell>
        </row>
        <row r="17">
          <cell r="B17" t="str">
            <v>Barbados</v>
          </cell>
          <cell r="C17">
            <v>1095</v>
          </cell>
        </row>
        <row r="18">
          <cell r="B18" t="str">
            <v>Belarus</v>
          </cell>
          <cell r="C18">
            <v>317</v>
          </cell>
        </row>
        <row r="19">
          <cell r="B19" t="str">
            <v>Belgien</v>
          </cell>
          <cell r="C19">
            <v>794</v>
          </cell>
        </row>
        <row r="20">
          <cell r="B20" t="str">
            <v>Belize</v>
          </cell>
          <cell r="C20">
            <v>658</v>
          </cell>
        </row>
        <row r="21">
          <cell r="B21" t="str">
            <v>Benin</v>
          </cell>
          <cell r="C21">
            <v>531</v>
          </cell>
        </row>
        <row r="22">
          <cell r="B22" t="str">
            <v>Bolivia</v>
          </cell>
          <cell r="C22">
            <v>438</v>
          </cell>
        </row>
        <row r="23">
          <cell r="B23" t="str">
            <v>Bosnien-Hercegovina</v>
          </cell>
          <cell r="C23">
            <v>345</v>
          </cell>
        </row>
        <row r="24">
          <cell r="B24" t="str">
            <v>Botswana</v>
          </cell>
          <cell r="C24">
            <v>379</v>
          </cell>
        </row>
        <row r="25">
          <cell r="B25" t="str">
            <v>Brasilien</v>
          </cell>
          <cell r="C25">
            <v>430</v>
          </cell>
        </row>
        <row r="26">
          <cell r="B26" t="str">
            <v>Brunei Darussalam</v>
          </cell>
          <cell r="C26">
            <v>524</v>
          </cell>
        </row>
        <row r="27">
          <cell r="B27" t="str">
            <v>Bulgarien</v>
          </cell>
          <cell r="C27">
            <v>389</v>
          </cell>
        </row>
        <row r="28">
          <cell r="B28" t="str">
            <v>Burkina Faso</v>
          </cell>
          <cell r="C28">
            <v>433</v>
          </cell>
        </row>
        <row r="29">
          <cell r="B29" t="str">
            <v>Burma</v>
          </cell>
          <cell r="C29">
            <v>260</v>
          </cell>
        </row>
        <row r="30">
          <cell r="B30" t="str">
            <v>Centralafrikanska republiken</v>
          </cell>
          <cell r="C30">
            <v>461</v>
          </cell>
        </row>
        <row r="31">
          <cell r="B31" t="str">
            <v>Chile</v>
          </cell>
          <cell r="C31">
            <v>487</v>
          </cell>
        </row>
        <row r="32">
          <cell r="B32" t="str">
            <v>Colombia</v>
          </cell>
          <cell r="C32">
            <v>260</v>
          </cell>
        </row>
        <row r="33">
          <cell r="B33" t="str">
            <v>Costa Rica</v>
          </cell>
          <cell r="C33">
            <v>610</v>
          </cell>
        </row>
        <row r="34">
          <cell r="B34" t="str">
            <v>Cypern</v>
          </cell>
          <cell r="C34">
            <v>613</v>
          </cell>
        </row>
        <row r="35">
          <cell r="B35" t="str">
            <v>Danmark</v>
          </cell>
          <cell r="C35">
            <v>1051</v>
          </cell>
        </row>
        <row r="36">
          <cell r="B36" t="str">
            <v>Djibouti</v>
          </cell>
          <cell r="C36">
            <v>677</v>
          </cell>
        </row>
        <row r="37">
          <cell r="B37" t="str">
            <v>Ecuador</v>
          </cell>
          <cell r="C37">
            <v>689</v>
          </cell>
        </row>
        <row r="38">
          <cell r="B38" t="str">
            <v>Egypten</v>
          </cell>
          <cell r="C38">
            <v>275</v>
          </cell>
        </row>
        <row r="39">
          <cell r="B39" t="str">
            <v>Elfenbenskusten</v>
          </cell>
          <cell r="C39">
            <v>693</v>
          </cell>
        </row>
        <row r="40">
          <cell r="B40" t="str">
            <v>El Salvador</v>
          </cell>
          <cell r="C40">
            <v>565</v>
          </cell>
        </row>
        <row r="41">
          <cell r="B41" t="str">
            <v>Eritrea</v>
          </cell>
          <cell r="C41">
            <v>480</v>
          </cell>
        </row>
        <row r="42">
          <cell r="B42" t="str">
            <v>Estland</v>
          </cell>
          <cell r="C42">
            <v>526</v>
          </cell>
        </row>
        <row r="43">
          <cell r="B43" t="str">
            <v>Eswatini</v>
          </cell>
          <cell r="C43">
            <v>260</v>
          </cell>
        </row>
        <row r="44">
          <cell r="B44" t="str">
            <v>Etiopien</v>
          </cell>
          <cell r="C44">
            <v>269</v>
          </cell>
        </row>
        <row r="45">
          <cell r="B45" t="str">
            <v>Filippinerna</v>
          </cell>
          <cell r="C45">
            <v>468</v>
          </cell>
        </row>
        <row r="46">
          <cell r="B46" t="str">
            <v>Finland</v>
          </cell>
          <cell r="C46">
            <v>786</v>
          </cell>
        </row>
        <row r="47">
          <cell r="B47" t="str">
            <v>Frankrike</v>
          </cell>
          <cell r="C47">
            <v>852</v>
          </cell>
        </row>
        <row r="48">
          <cell r="B48" t="str">
            <v>Förenade Arabemiraten</v>
          </cell>
          <cell r="C48">
            <v>1057</v>
          </cell>
        </row>
        <row r="49">
          <cell r="B49" t="str">
            <v>Gabon</v>
          </cell>
          <cell r="C49">
            <v>680</v>
          </cell>
        </row>
        <row r="50">
          <cell r="B50" t="str">
            <v>Gambia</v>
          </cell>
          <cell r="C50">
            <v>321</v>
          </cell>
        </row>
        <row r="51">
          <cell r="B51" t="str">
            <v>Georgien</v>
          </cell>
          <cell r="C51">
            <v>315</v>
          </cell>
        </row>
        <row r="52">
          <cell r="B52" t="str">
            <v>Ghana</v>
          </cell>
          <cell r="C52">
            <v>260</v>
          </cell>
        </row>
        <row r="53">
          <cell r="B53" t="str">
            <v>Grekland</v>
          </cell>
          <cell r="C53">
            <v>639</v>
          </cell>
        </row>
        <row r="54">
          <cell r="B54" t="str">
            <v>Grenada</v>
          </cell>
          <cell r="C54">
            <v>698</v>
          </cell>
        </row>
        <row r="55">
          <cell r="B55" t="str">
            <v>Grönland</v>
          </cell>
          <cell r="C55">
            <v>1051</v>
          </cell>
        </row>
        <row r="56">
          <cell r="B56" t="str">
            <v>Guinea</v>
          </cell>
          <cell r="C56">
            <v>694</v>
          </cell>
        </row>
        <row r="57">
          <cell r="B57" t="str">
            <v>Guyana</v>
          </cell>
          <cell r="C57">
            <v>660</v>
          </cell>
        </row>
        <row r="58">
          <cell r="B58" t="str">
            <v>Haiti</v>
          </cell>
          <cell r="C58">
            <v>700</v>
          </cell>
        </row>
        <row r="59">
          <cell r="B59" t="str">
            <v>Honduras</v>
          </cell>
          <cell r="C59">
            <v>490</v>
          </cell>
        </row>
        <row r="60">
          <cell r="B60" t="str">
            <v>Hong Kong</v>
          </cell>
          <cell r="C60">
            <v>688</v>
          </cell>
        </row>
        <row r="61">
          <cell r="B61" t="str">
            <v>Indien</v>
          </cell>
          <cell r="C61">
            <v>359</v>
          </cell>
        </row>
        <row r="62">
          <cell r="B62" t="str">
            <v>Indonesien</v>
          </cell>
          <cell r="C62">
            <v>483</v>
          </cell>
        </row>
        <row r="63">
          <cell r="B63" t="str">
            <v>Irak</v>
          </cell>
          <cell r="C63">
            <v>659</v>
          </cell>
        </row>
        <row r="64">
          <cell r="B64" t="str">
            <v>Iran</v>
          </cell>
          <cell r="C64">
            <v>1880</v>
          </cell>
        </row>
        <row r="65">
          <cell r="B65" t="str">
            <v>Irland</v>
          </cell>
          <cell r="C65">
            <v>827</v>
          </cell>
        </row>
        <row r="66">
          <cell r="B66" t="str">
            <v>Island</v>
          </cell>
          <cell r="C66">
            <v>889</v>
          </cell>
        </row>
        <row r="67">
          <cell r="B67" t="str">
            <v>Israel</v>
          </cell>
          <cell r="C67">
            <v>1060</v>
          </cell>
        </row>
        <row r="68">
          <cell r="B68" t="str">
            <v>Italien</v>
          </cell>
          <cell r="C68">
            <v>701</v>
          </cell>
        </row>
        <row r="69">
          <cell r="B69" t="str">
            <v>Jamaica</v>
          </cell>
          <cell r="C69">
            <v>529</v>
          </cell>
        </row>
        <row r="70">
          <cell r="B70" t="str">
            <v>Japan</v>
          </cell>
          <cell r="C70">
            <v>480</v>
          </cell>
        </row>
        <row r="71">
          <cell r="B71" t="str">
            <v>Jordanien</v>
          </cell>
          <cell r="C71">
            <v>914</v>
          </cell>
        </row>
        <row r="72">
          <cell r="B72" t="str">
            <v>Kambodja</v>
          </cell>
          <cell r="C72">
            <v>573</v>
          </cell>
        </row>
        <row r="73">
          <cell r="B73" t="str">
            <v>Kamerun</v>
          </cell>
          <cell r="C73">
            <v>517</v>
          </cell>
        </row>
        <row r="74">
          <cell r="B74" t="str">
            <v>Kanada</v>
          </cell>
          <cell r="C74">
            <v>844</v>
          </cell>
        </row>
        <row r="75">
          <cell r="B75" t="str">
            <v>Kazakstan</v>
          </cell>
          <cell r="C75">
            <v>261</v>
          </cell>
        </row>
        <row r="76">
          <cell r="B76" t="str">
            <v>Kenya</v>
          </cell>
          <cell r="C76">
            <v>502</v>
          </cell>
        </row>
        <row r="77">
          <cell r="B77" t="str">
            <v>Kina</v>
          </cell>
          <cell r="C77">
            <v>688</v>
          </cell>
        </row>
        <row r="78">
          <cell r="B78" t="str">
            <v>Kirgizistan</v>
          </cell>
          <cell r="C78">
            <v>260</v>
          </cell>
        </row>
        <row r="79">
          <cell r="B79" t="str">
            <v>Kongo (Brazzaville)</v>
          </cell>
          <cell r="C79">
            <v>576</v>
          </cell>
        </row>
        <row r="80">
          <cell r="B80" t="str">
            <v>Kongo(Demokratiska Republiken)</v>
          </cell>
          <cell r="C80">
            <v>808</v>
          </cell>
        </row>
        <row r="81">
          <cell r="B81" t="str">
            <v>Kosovo</v>
          </cell>
          <cell r="C81">
            <v>274</v>
          </cell>
        </row>
        <row r="82">
          <cell r="B82" t="str">
            <v>Kroatien</v>
          </cell>
          <cell r="C82">
            <v>472</v>
          </cell>
        </row>
        <row r="83">
          <cell r="B83" t="str">
            <v>Kuba</v>
          </cell>
          <cell r="C83">
            <v>613</v>
          </cell>
        </row>
        <row r="84">
          <cell r="B84" t="str">
            <v>Kuwait</v>
          </cell>
          <cell r="C84">
            <v>899</v>
          </cell>
        </row>
        <row r="85">
          <cell r="B85" t="str">
            <v>Laos</v>
          </cell>
          <cell r="C85">
            <v>260</v>
          </cell>
        </row>
        <row r="86">
          <cell r="B86" t="str">
            <v>Lettland</v>
          </cell>
          <cell r="C86">
            <v>603</v>
          </cell>
        </row>
        <row r="87">
          <cell r="B87" t="str">
            <v>Liberia</v>
          </cell>
          <cell r="C87">
            <v>784</v>
          </cell>
        </row>
        <row r="88">
          <cell r="B88" t="str">
            <v>Libyen</v>
          </cell>
          <cell r="C88">
            <v>260</v>
          </cell>
        </row>
        <row r="89">
          <cell r="B89" t="str">
            <v>Liechtenstein</v>
          </cell>
          <cell r="C89">
            <v>1032</v>
          </cell>
        </row>
        <row r="90">
          <cell r="B90" t="str">
            <v>Litauen</v>
          </cell>
          <cell r="C90">
            <v>497</v>
          </cell>
        </row>
        <row r="91">
          <cell r="B91" t="str">
            <v>Luxemburg</v>
          </cell>
          <cell r="C91">
            <v>847</v>
          </cell>
        </row>
        <row r="92">
          <cell r="B92" t="str">
            <v>Macao</v>
          </cell>
          <cell r="C92">
            <v>688</v>
          </cell>
        </row>
        <row r="93">
          <cell r="B93" t="str">
            <v>Madagaskar</v>
          </cell>
          <cell r="C93">
            <v>260</v>
          </cell>
        </row>
        <row r="94">
          <cell r="B94" t="str">
            <v>Malawi</v>
          </cell>
          <cell r="C94">
            <v>314</v>
          </cell>
        </row>
        <row r="95">
          <cell r="B95" t="str">
            <v>Malaysia</v>
          </cell>
          <cell r="C95">
            <v>335</v>
          </cell>
        </row>
        <row r="96">
          <cell r="B96" t="str">
            <v>Maldiverna</v>
          </cell>
          <cell r="C96">
            <v>491</v>
          </cell>
        </row>
        <row r="97">
          <cell r="B97" t="str">
            <v>Mali</v>
          </cell>
          <cell r="C97">
            <v>467</v>
          </cell>
        </row>
        <row r="98">
          <cell r="B98" t="str">
            <v>Malta</v>
          </cell>
          <cell r="C98">
            <v>580</v>
          </cell>
        </row>
        <row r="99">
          <cell r="B99" t="str">
            <v>Marocko</v>
          </cell>
          <cell r="C99">
            <v>454</v>
          </cell>
        </row>
        <row r="100">
          <cell r="B100" t="str">
            <v>Mauretanien</v>
          </cell>
          <cell r="C100">
            <v>398</v>
          </cell>
        </row>
        <row r="101">
          <cell r="B101" t="str">
            <v>Mauritius</v>
          </cell>
          <cell r="C101">
            <v>440</v>
          </cell>
        </row>
        <row r="102">
          <cell r="B102" t="str">
            <v>Mexiko</v>
          </cell>
          <cell r="C102">
            <v>507</v>
          </cell>
        </row>
        <row r="103">
          <cell r="B103" t="str">
            <v>Mikronesien</v>
          </cell>
          <cell r="C103">
            <v>560</v>
          </cell>
        </row>
        <row r="104">
          <cell r="B104" t="str">
            <v>Mocambique</v>
          </cell>
          <cell r="C104">
            <v>415</v>
          </cell>
        </row>
        <row r="105">
          <cell r="B105" t="str">
            <v>Moldavien</v>
          </cell>
          <cell r="C105">
            <v>337</v>
          </cell>
        </row>
        <row r="106">
          <cell r="B106" t="str">
            <v>Monaco</v>
          </cell>
          <cell r="C106">
            <v>898</v>
          </cell>
        </row>
        <row r="107">
          <cell r="B107" t="str">
            <v>Mongoliet</v>
          </cell>
          <cell r="C107">
            <v>395</v>
          </cell>
        </row>
        <row r="108">
          <cell r="B108" t="str">
            <v>Montenegro</v>
          </cell>
          <cell r="C108">
            <v>392</v>
          </cell>
        </row>
        <row r="109">
          <cell r="B109" t="str">
            <v>Myanmar</v>
          </cell>
          <cell r="C109">
            <v>260</v>
          </cell>
        </row>
        <row r="110">
          <cell r="B110" t="str">
            <v>Nederländerna</v>
          </cell>
          <cell r="C110">
            <v>721</v>
          </cell>
        </row>
        <row r="111">
          <cell r="B111" t="str">
            <v>Nederländska Antillerna</v>
          </cell>
          <cell r="C111">
            <v>754</v>
          </cell>
        </row>
        <row r="112">
          <cell r="B112" t="str">
            <v>Nepal</v>
          </cell>
          <cell r="C112">
            <v>287</v>
          </cell>
        </row>
        <row r="113">
          <cell r="B113" t="str">
            <v>Nicaragua</v>
          </cell>
          <cell r="C113">
            <v>470</v>
          </cell>
        </row>
        <row r="114">
          <cell r="B114" t="str">
            <v>Niger</v>
          </cell>
          <cell r="C114">
            <v>361</v>
          </cell>
        </row>
        <row r="115">
          <cell r="B115" t="str">
            <v>Nigeria</v>
          </cell>
          <cell r="C115">
            <v>663</v>
          </cell>
        </row>
        <row r="116">
          <cell r="B116" t="str">
            <v>Nordmakedonien, f.d. makedonien</v>
          </cell>
          <cell r="C116">
            <v>305</v>
          </cell>
        </row>
        <row r="117">
          <cell r="B117" t="str">
            <v>Norge</v>
          </cell>
          <cell r="C117">
            <v>1019</v>
          </cell>
        </row>
        <row r="118">
          <cell r="B118" t="str">
            <v>Nya Zeeland</v>
          </cell>
          <cell r="C118">
            <v>623</v>
          </cell>
        </row>
        <row r="119">
          <cell r="B119" t="str">
            <v>Oman</v>
          </cell>
          <cell r="C119">
            <v>915</v>
          </cell>
        </row>
        <row r="120">
          <cell r="B120" t="str">
            <v>Pakistan</v>
          </cell>
          <cell r="C120">
            <v>260</v>
          </cell>
        </row>
        <row r="121">
          <cell r="B121" t="str">
            <v>Panama</v>
          </cell>
          <cell r="C121">
            <v>682</v>
          </cell>
        </row>
        <row r="122">
          <cell r="B122" t="str">
            <v>Papua Nya Guinea</v>
          </cell>
          <cell r="C122">
            <v>634</v>
          </cell>
        </row>
        <row r="123">
          <cell r="B123" t="str">
            <v>Paraguay</v>
          </cell>
          <cell r="C123">
            <v>343</v>
          </cell>
        </row>
        <row r="124">
          <cell r="B124" t="str">
            <v>Peru</v>
          </cell>
          <cell r="C124">
            <v>480</v>
          </cell>
        </row>
        <row r="125">
          <cell r="B125" t="str">
            <v>Polen</v>
          </cell>
          <cell r="C125">
            <v>457</v>
          </cell>
        </row>
        <row r="126">
          <cell r="B126" t="str">
            <v>Portugal</v>
          </cell>
          <cell r="C126">
            <v>499</v>
          </cell>
        </row>
        <row r="127">
          <cell r="B127" t="str">
            <v>Puerto Rico</v>
          </cell>
          <cell r="C127">
            <v>1113</v>
          </cell>
        </row>
        <row r="128">
          <cell r="B128" t="str">
            <v>Qatar</v>
          </cell>
          <cell r="C128">
            <v>897</v>
          </cell>
        </row>
        <row r="129">
          <cell r="B129" t="str">
            <v>Rumänien</v>
          </cell>
          <cell r="C129">
            <v>357</v>
          </cell>
        </row>
        <row r="130">
          <cell r="B130" t="str">
            <v>Rwanda</v>
          </cell>
          <cell r="C130">
            <v>331</v>
          </cell>
        </row>
        <row r="131">
          <cell r="B131" t="str">
            <v>Ryssland</v>
          </cell>
          <cell r="C131">
            <v>727</v>
          </cell>
        </row>
        <row r="132">
          <cell r="B132" t="str">
            <v>Saint Lucia</v>
          </cell>
          <cell r="C132">
            <v>681</v>
          </cell>
        </row>
        <row r="133">
          <cell r="B133" t="str">
            <v>Saint Vincent och Grenadinerna</v>
          </cell>
          <cell r="C133">
            <v>590</v>
          </cell>
        </row>
        <row r="134">
          <cell r="B134" t="str">
            <v>Samoa, Självständiga staten</v>
          </cell>
          <cell r="C134">
            <v>608</v>
          </cell>
        </row>
        <row r="135">
          <cell r="B135" t="str">
            <v>San Marino</v>
          </cell>
          <cell r="C135">
            <v>701</v>
          </cell>
        </row>
        <row r="136">
          <cell r="B136" t="str">
            <v>Saudiarabien</v>
          </cell>
          <cell r="C136">
            <v>1008</v>
          </cell>
        </row>
        <row r="137">
          <cell r="B137" t="str">
            <v>Schweiz</v>
          </cell>
          <cell r="C137">
            <v>1149</v>
          </cell>
        </row>
        <row r="138">
          <cell r="B138" t="str">
            <v>Senegal</v>
          </cell>
          <cell r="C138">
            <v>561</v>
          </cell>
        </row>
        <row r="139">
          <cell r="B139" t="str">
            <v>Serbien</v>
          </cell>
          <cell r="C139">
            <v>390</v>
          </cell>
        </row>
        <row r="140">
          <cell r="B140" t="str">
            <v>Seychellerna</v>
          </cell>
          <cell r="C140">
            <v>1058</v>
          </cell>
        </row>
        <row r="141">
          <cell r="B141" t="str">
            <v>Sierra Leone</v>
          </cell>
          <cell r="C141">
            <v>262</v>
          </cell>
        </row>
        <row r="142">
          <cell r="B142" t="str">
            <v>Singapore</v>
          </cell>
          <cell r="C142">
            <v>862</v>
          </cell>
        </row>
        <row r="143">
          <cell r="B143" t="str">
            <v>Slovakien</v>
          </cell>
          <cell r="C143">
            <v>548</v>
          </cell>
        </row>
        <row r="144">
          <cell r="B144" t="str">
            <v>Slovenien</v>
          </cell>
          <cell r="C144">
            <v>593</v>
          </cell>
        </row>
        <row r="145">
          <cell r="B145" t="str">
            <v>Spanien</v>
          </cell>
          <cell r="C145">
            <v>646</v>
          </cell>
        </row>
        <row r="146">
          <cell r="B146" t="str">
            <v>Sri Lanka</v>
          </cell>
          <cell r="C146">
            <v>260</v>
          </cell>
        </row>
        <row r="147">
          <cell r="B147" t="str">
            <v>Storbritannien och Nordirland</v>
          </cell>
          <cell r="C147">
            <v>779</v>
          </cell>
        </row>
        <row r="148">
          <cell r="B148" t="str">
            <v>Sudan</v>
          </cell>
          <cell r="C148">
            <v>522</v>
          </cell>
        </row>
        <row r="149">
          <cell r="B149" t="str">
            <v>Swaziland</v>
          </cell>
          <cell r="C149">
            <v>260</v>
          </cell>
        </row>
        <row r="150">
          <cell r="B150" t="str">
            <v>Sydafrika</v>
          </cell>
          <cell r="C150">
            <v>289</v>
          </cell>
        </row>
        <row r="151">
          <cell r="B151" t="str">
            <v>Sydkorea</v>
          </cell>
          <cell r="C151">
            <v>636</v>
          </cell>
        </row>
        <row r="152">
          <cell r="B152" t="str">
            <v>Taiwan</v>
          </cell>
          <cell r="C152">
            <v>631</v>
          </cell>
        </row>
        <row r="153">
          <cell r="B153" t="str">
            <v>Tanzania</v>
          </cell>
          <cell r="C153">
            <v>462</v>
          </cell>
        </row>
        <row r="154">
          <cell r="B154" t="str">
            <v>Thailand</v>
          </cell>
          <cell r="C154">
            <v>546</v>
          </cell>
        </row>
        <row r="155">
          <cell r="B155" t="str">
            <v>Tjeckien</v>
          </cell>
          <cell r="C155">
            <v>529</v>
          </cell>
        </row>
        <row r="156">
          <cell r="B156" t="str">
            <v>Togo</v>
          </cell>
          <cell r="C156">
            <v>530</v>
          </cell>
        </row>
        <row r="157">
          <cell r="B157" t="str">
            <v>Tonga</v>
          </cell>
          <cell r="C157">
            <v>482</v>
          </cell>
        </row>
        <row r="158">
          <cell r="B158" t="str">
            <v>Trinidad och Tobago</v>
          </cell>
          <cell r="C158">
            <v>927</v>
          </cell>
        </row>
        <row r="159">
          <cell r="B159" t="str">
            <v>Tunisien</v>
          </cell>
          <cell r="C159">
            <v>260</v>
          </cell>
        </row>
        <row r="160">
          <cell r="B160" t="str">
            <v>Turkiet</v>
          </cell>
          <cell r="C160">
            <v>260</v>
          </cell>
        </row>
        <row r="161">
          <cell r="B161" t="str">
            <v>Turkmenistan</v>
          </cell>
          <cell r="C161">
            <v>1533</v>
          </cell>
        </row>
        <row r="162">
          <cell r="B162" t="str">
            <v>Tyskland</v>
          </cell>
          <cell r="C162">
            <v>718</v>
          </cell>
        </row>
        <row r="163">
          <cell r="B163" t="str">
            <v>Uganda</v>
          </cell>
          <cell r="C163">
            <v>415</v>
          </cell>
        </row>
        <row r="164">
          <cell r="B164" t="str">
            <v>Ukraina</v>
          </cell>
          <cell r="C164">
            <v>331</v>
          </cell>
        </row>
        <row r="165">
          <cell r="B165" t="str">
            <v>Ungern</v>
          </cell>
          <cell r="C165">
            <v>385</v>
          </cell>
        </row>
        <row r="166">
          <cell r="B166" t="str">
            <v>Uruguay</v>
          </cell>
          <cell r="C166">
            <v>547</v>
          </cell>
        </row>
        <row r="167">
          <cell r="B167" t="str">
            <v>USA</v>
          </cell>
          <cell r="C167">
            <v>1113</v>
          </cell>
        </row>
        <row r="168">
          <cell r="B168" t="str">
            <v>Uzbekistan</v>
          </cell>
          <cell r="C168">
            <v>260</v>
          </cell>
        </row>
        <row r="169">
          <cell r="B169" t="str">
            <v>Vanuatu</v>
          </cell>
          <cell r="C169">
            <v>731</v>
          </cell>
        </row>
        <row r="170">
          <cell r="B170" t="str">
            <v>Venezuela</v>
          </cell>
          <cell r="C170">
            <v>367</v>
          </cell>
        </row>
        <row r="171">
          <cell r="B171" t="str">
            <v>Vietnam</v>
          </cell>
          <cell r="C171">
            <v>411</v>
          </cell>
        </row>
        <row r="172">
          <cell r="B172" t="str">
            <v>Zambia</v>
          </cell>
          <cell r="C172">
            <v>630</v>
          </cell>
        </row>
        <row r="173">
          <cell r="B173" t="str">
            <v>Zimbabwe</v>
          </cell>
          <cell r="C173">
            <v>260</v>
          </cell>
        </row>
        <row r="174">
          <cell r="B174" t="str">
            <v>Österrike</v>
          </cell>
          <cell r="C174">
            <v>669</v>
          </cell>
        </row>
        <row r="175">
          <cell r="B175" t="str">
            <v>Övriga länder och områden</v>
          </cell>
          <cell r="C175">
            <v>456</v>
          </cell>
        </row>
      </sheetData>
      <sheetData sheetId="3">
        <row r="12">
          <cell r="Q12"/>
        </row>
        <row r="17">
          <cell r="I17">
            <v>0</v>
          </cell>
          <cell r="N17">
            <v>0</v>
          </cell>
          <cell r="Q17">
            <v>0</v>
          </cell>
        </row>
        <row r="23">
          <cell r="D23" t="b">
            <v>0</v>
          </cell>
          <cell r="E23">
            <v>39</v>
          </cell>
          <cell r="H23" t="b">
            <v>0</v>
          </cell>
        </row>
        <row r="24">
          <cell r="D24" t="b">
            <v>0</v>
          </cell>
          <cell r="E24">
            <v>91</v>
          </cell>
          <cell r="H24" t="b">
            <v>0</v>
          </cell>
        </row>
        <row r="25">
          <cell r="D25" t="b">
            <v>0</v>
          </cell>
          <cell r="E25">
            <v>91</v>
          </cell>
          <cell r="H25" t="b">
            <v>0</v>
          </cell>
        </row>
        <row r="27">
          <cell r="G27">
            <v>0</v>
          </cell>
        </row>
        <row r="28">
          <cell r="D28" t="b">
            <v>0</v>
          </cell>
          <cell r="E28" t="b">
            <v>0</v>
          </cell>
          <cell r="H28" t="b">
            <v>0</v>
          </cell>
        </row>
        <row r="29">
          <cell r="D29" t="b">
            <v>0</v>
          </cell>
          <cell r="E29" t="b">
            <v>0</v>
          </cell>
          <cell r="H29" t="b">
            <v>0</v>
          </cell>
        </row>
        <row r="30">
          <cell r="D30" t="b">
            <v>0</v>
          </cell>
          <cell r="E30" t="b">
            <v>0</v>
          </cell>
          <cell r="H30" t="b">
            <v>0</v>
          </cell>
        </row>
        <row r="31">
          <cell r="P31">
            <v>0</v>
          </cell>
        </row>
        <row r="32">
          <cell r="B32" t="str">
            <v xml:space="preserve"> </v>
          </cell>
          <cell r="G32">
            <v>0</v>
          </cell>
        </row>
        <row r="33">
          <cell r="D33" t="b">
            <v>0</v>
          </cell>
          <cell r="E33" t="b">
            <v>0</v>
          </cell>
          <cell r="H33" t="b">
            <v>0</v>
          </cell>
        </row>
        <row r="34">
          <cell r="D34" t="b">
            <v>0</v>
          </cell>
          <cell r="E34" t="b">
            <v>0</v>
          </cell>
          <cell r="H34" t="b">
            <v>0</v>
          </cell>
        </row>
        <row r="35">
          <cell r="D35" t="b">
            <v>0</v>
          </cell>
          <cell r="E35" t="b">
            <v>0</v>
          </cell>
          <cell r="H35" t="b">
            <v>0</v>
          </cell>
        </row>
        <row r="37">
          <cell r="B37" t="str">
            <v xml:space="preserve"> </v>
          </cell>
          <cell r="G37">
            <v>0</v>
          </cell>
          <cell r="O37">
            <v>0</v>
          </cell>
          <cell r="P37">
            <v>1</v>
          </cell>
        </row>
        <row r="38">
          <cell r="D38" t="b">
            <v>0</v>
          </cell>
          <cell r="E38" t="b">
            <v>0</v>
          </cell>
          <cell r="H38" t="b">
            <v>0</v>
          </cell>
          <cell r="U38">
            <v>0</v>
          </cell>
        </row>
        <row r="39">
          <cell r="D39" t="b">
            <v>0</v>
          </cell>
          <cell r="E39" t="b">
            <v>0</v>
          </cell>
          <cell r="H39" t="b">
            <v>0</v>
          </cell>
          <cell r="U39">
            <v>0</v>
          </cell>
        </row>
        <row r="40">
          <cell r="D40" t="b">
            <v>0</v>
          </cell>
          <cell r="E40" t="b">
            <v>0</v>
          </cell>
          <cell r="H40" t="b">
            <v>0</v>
          </cell>
        </row>
        <row r="42">
          <cell r="B42" t="str">
            <v xml:space="preserve"> </v>
          </cell>
          <cell r="G42">
            <v>0</v>
          </cell>
        </row>
        <row r="43">
          <cell r="D43" t="b">
            <v>0</v>
          </cell>
          <cell r="E43" t="b">
            <v>0</v>
          </cell>
          <cell r="H43" t="b">
            <v>0</v>
          </cell>
          <cell r="O43">
            <v>0</v>
          </cell>
          <cell r="P43">
            <v>2</v>
          </cell>
        </row>
        <row r="44">
          <cell r="D44" t="b">
            <v>0</v>
          </cell>
          <cell r="E44" t="b">
            <v>0</v>
          </cell>
          <cell r="H44" t="b">
            <v>0</v>
          </cell>
        </row>
        <row r="45">
          <cell r="D45" t="b">
            <v>0</v>
          </cell>
          <cell r="E45" t="b">
            <v>0</v>
          </cell>
          <cell r="H45" t="b">
            <v>0</v>
          </cell>
        </row>
        <row r="47">
          <cell r="B47" t="str">
            <v xml:space="preserve"> </v>
          </cell>
          <cell r="G47">
            <v>0</v>
          </cell>
        </row>
        <row r="48">
          <cell r="D48" t="b">
            <v>0</v>
          </cell>
          <cell r="E48" t="b">
            <v>0</v>
          </cell>
          <cell r="H48" t="b">
            <v>0</v>
          </cell>
        </row>
        <row r="49">
          <cell r="D49" t="b">
            <v>0</v>
          </cell>
          <cell r="E49" t="b">
            <v>0</v>
          </cell>
          <cell r="H49" t="b">
            <v>0</v>
          </cell>
          <cell r="O49">
            <v>0</v>
          </cell>
          <cell r="P49">
            <v>3</v>
          </cell>
        </row>
        <row r="50">
          <cell r="D50" t="b">
            <v>0</v>
          </cell>
          <cell r="E50" t="b">
            <v>0</v>
          </cell>
          <cell r="H50" t="b">
            <v>0</v>
          </cell>
        </row>
        <row r="52">
          <cell r="B52" t="str">
            <v xml:space="preserve"> </v>
          </cell>
          <cell r="G52">
            <v>0</v>
          </cell>
        </row>
        <row r="53">
          <cell r="D53" t="b">
            <v>0</v>
          </cell>
          <cell r="E53" t="b">
            <v>0</v>
          </cell>
          <cell r="H53" t="b">
            <v>0</v>
          </cell>
        </row>
        <row r="54">
          <cell r="D54" t="b">
            <v>0</v>
          </cell>
          <cell r="E54" t="b">
            <v>0</v>
          </cell>
          <cell r="H54" t="b">
            <v>0</v>
          </cell>
        </row>
        <row r="55">
          <cell r="D55" t="b">
            <v>0</v>
          </cell>
          <cell r="E55" t="b">
            <v>0</v>
          </cell>
          <cell r="H55" t="b">
            <v>0</v>
          </cell>
          <cell r="O55">
            <v>0</v>
          </cell>
          <cell r="P55">
            <v>4</v>
          </cell>
        </row>
        <row r="57">
          <cell r="B57" t="str">
            <v xml:space="preserve"> </v>
          </cell>
          <cell r="G57">
            <v>0</v>
          </cell>
        </row>
        <row r="58">
          <cell r="D58" t="b">
            <v>0</v>
          </cell>
          <cell r="E58" t="b">
            <v>0</v>
          </cell>
          <cell r="H58" t="b">
            <v>0</v>
          </cell>
        </row>
        <row r="59">
          <cell r="D59" t="b">
            <v>0</v>
          </cell>
          <cell r="E59" t="b">
            <v>0</v>
          </cell>
          <cell r="H59" t="b">
            <v>0</v>
          </cell>
        </row>
        <row r="60">
          <cell r="D60" t="b">
            <v>0</v>
          </cell>
          <cell r="E60" t="b">
            <v>0</v>
          </cell>
          <cell r="H60" t="b">
            <v>0</v>
          </cell>
        </row>
        <row r="61">
          <cell r="O61">
            <v>0</v>
          </cell>
          <cell r="P61">
            <v>5</v>
          </cell>
        </row>
        <row r="62">
          <cell r="B62" t="str">
            <v xml:space="preserve"> </v>
          </cell>
          <cell r="G62">
            <v>0</v>
          </cell>
        </row>
        <row r="63">
          <cell r="D63" t="b">
            <v>0</v>
          </cell>
          <cell r="E63" t="b">
            <v>0</v>
          </cell>
          <cell r="H63" t="b">
            <v>0</v>
          </cell>
        </row>
        <row r="64">
          <cell r="D64" t="b">
            <v>0</v>
          </cell>
          <cell r="E64" t="b">
            <v>0</v>
          </cell>
          <cell r="H64" t="b">
            <v>0</v>
          </cell>
        </row>
        <row r="65">
          <cell r="D65" t="b">
            <v>0</v>
          </cell>
          <cell r="E65" t="b">
            <v>0</v>
          </cell>
          <cell r="H65" t="b">
            <v>0</v>
          </cell>
        </row>
        <row r="67">
          <cell r="B67" t="str">
            <v xml:space="preserve"> </v>
          </cell>
          <cell r="G67">
            <v>0</v>
          </cell>
          <cell r="O67">
            <v>0</v>
          </cell>
          <cell r="P67">
            <v>6</v>
          </cell>
        </row>
        <row r="73">
          <cell r="O73">
            <v>0</v>
          </cell>
          <cell r="P73">
            <v>7</v>
          </cell>
        </row>
        <row r="79">
          <cell r="O79">
            <v>0</v>
          </cell>
          <cell r="P79">
            <v>8</v>
          </cell>
        </row>
      </sheetData>
      <sheetData sheetId="4">
        <row r="4">
          <cell r="B4">
            <v>2.5</v>
          </cell>
          <cell r="C4">
            <v>0</v>
          </cell>
        </row>
        <row r="5">
          <cell r="B5">
            <v>0</v>
          </cell>
          <cell r="C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" Type="http://schemas.openxmlformats.org/officeDocument/2006/relationships/ctrlProp" Target="../ctrlProps/ctrlProp3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omments" Target="../comments1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FA67-821A-41D6-843F-8019307E4862}">
  <dimension ref="B1:G117"/>
  <sheetViews>
    <sheetView tabSelected="1" topLeftCell="A13" workbookViewId="0">
      <selection activeCell="F21" sqref="F21:G21"/>
    </sheetView>
  </sheetViews>
  <sheetFormatPr defaultColWidth="8.90625" defaultRowHeight="14.5" x14ac:dyDescent="0.35"/>
  <cols>
    <col min="1" max="1" width="3" style="73" customWidth="1"/>
    <col min="2" max="2" width="3" style="74" customWidth="1"/>
    <col min="3" max="3" width="14.6328125" style="73" customWidth="1"/>
    <col min="4" max="7" width="15.90625" style="73" customWidth="1"/>
    <col min="8" max="8" width="12.453125" style="73" bestFit="1" customWidth="1"/>
    <col min="9" max="16384" width="8.90625" style="73"/>
  </cols>
  <sheetData>
    <row r="1" spans="2:7" s="1" customFormat="1" ht="24.75" customHeight="1" x14ac:dyDescent="0.55000000000000004">
      <c r="B1" s="93" t="s">
        <v>0</v>
      </c>
      <c r="C1" s="94"/>
      <c r="D1" s="94"/>
      <c r="E1" s="94"/>
      <c r="F1" s="94"/>
      <c r="G1" s="94"/>
    </row>
    <row r="2" spans="2:7" s="1" customFormat="1" ht="6" customHeight="1" x14ac:dyDescent="0.35">
      <c r="B2" s="2"/>
      <c r="C2" s="3"/>
      <c r="D2" s="3"/>
      <c r="E2" s="3"/>
      <c r="F2" s="3"/>
      <c r="G2" s="3"/>
    </row>
    <row r="3" spans="2:7" s="1" customFormat="1" ht="15" customHeight="1" x14ac:dyDescent="0.35">
      <c r="B3" s="95" t="s">
        <v>1</v>
      </c>
      <c r="C3" s="96"/>
      <c r="D3" s="97"/>
      <c r="E3" s="97"/>
      <c r="F3" s="7" t="s">
        <v>2</v>
      </c>
      <c r="G3" s="8"/>
    </row>
    <row r="4" spans="2:7" s="1" customFormat="1" ht="15" customHeight="1" x14ac:dyDescent="0.35">
      <c r="B4" s="95" t="s">
        <v>3</v>
      </c>
      <c r="C4" s="96"/>
      <c r="D4" s="97" t="s">
        <v>87</v>
      </c>
      <c r="E4" s="97"/>
      <c r="F4" s="7" t="s">
        <v>4</v>
      </c>
      <c r="G4" s="6"/>
    </row>
    <row r="5" spans="2:7" s="1" customFormat="1" ht="15" customHeight="1" x14ac:dyDescent="0.35">
      <c r="B5" s="4" t="s">
        <v>5</v>
      </c>
      <c r="C5" s="5"/>
      <c r="D5" s="92"/>
      <c r="E5" s="92"/>
      <c r="F5" s="7" t="s">
        <v>6</v>
      </c>
      <c r="G5" s="10" t="str">
        <f>IF((D5=0),"",(LOOKUP(D5,[1]Utlandstraktamenten!B6:C175)))</f>
        <v/>
      </c>
    </row>
    <row r="6" spans="2:7" s="1" customFormat="1" ht="15" customHeight="1" x14ac:dyDescent="0.35">
      <c r="B6" s="95" t="s">
        <v>7</v>
      </c>
      <c r="C6" s="96"/>
      <c r="D6" s="97"/>
      <c r="E6" s="97"/>
      <c r="F6" s="97"/>
      <c r="G6" s="97"/>
    </row>
    <row r="7" spans="2:7" s="1" customFormat="1" ht="15" customHeight="1" x14ac:dyDescent="0.35"/>
    <row r="8" spans="2:7" s="1" customFormat="1" x14ac:dyDescent="0.35">
      <c r="D8" s="11" t="s">
        <v>8</v>
      </c>
      <c r="E8" s="11"/>
      <c r="F8" s="12" t="s">
        <v>9</v>
      </c>
      <c r="G8" s="13"/>
    </row>
    <row r="9" spans="2:7" s="1" customFormat="1" x14ac:dyDescent="0.35">
      <c r="B9" s="14" t="s">
        <v>10</v>
      </c>
      <c r="C9" s="15"/>
      <c r="D9" s="7" t="s">
        <v>11</v>
      </c>
      <c r="E9" s="7" t="s">
        <v>12</v>
      </c>
      <c r="F9" s="16" t="s">
        <v>11</v>
      </c>
      <c r="G9" s="7" t="s">
        <v>12</v>
      </c>
    </row>
    <row r="10" spans="2:7" s="1" customFormat="1" x14ac:dyDescent="0.35">
      <c r="B10" s="17" t="s">
        <v>13</v>
      </c>
      <c r="C10" s="18"/>
      <c r="D10" s="19"/>
      <c r="E10" s="20"/>
      <c r="F10" s="19"/>
      <c r="G10" s="20"/>
    </row>
    <row r="11" spans="2:7" s="1" customFormat="1" ht="6" customHeight="1" x14ac:dyDescent="0.35">
      <c r="D11" s="21"/>
      <c r="E11" s="22"/>
      <c r="F11" s="22"/>
      <c r="G11" s="22"/>
    </row>
    <row r="12" spans="2:7" s="1" customFormat="1" ht="15" customHeight="1" x14ac:dyDescent="0.35">
      <c r="D12" s="11" t="s">
        <v>14</v>
      </c>
      <c r="E12" s="11">
        <f>D5</f>
        <v>0</v>
      </c>
      <c r="F12" s="12" t="s">
        <v>10</v>
      </c>
      <c r="G12" s="13">
        <f>D5</f>
        <v>0</v>
      </c>
    </row>
    <row r="13" spans="2:7" s="1" customFormat="1" x14ac:dyDescent="0.35">
      <c r="B13" s="14" t="s">
        <v>14</v>
      </c>
      <c r="C13" s="15"/>
      <c r="D13" s="7" t="s">
        <v>11</v>
      </c>
      <c r="E13" s="7" t="s">
        <v>12</v>
      </c>
      <c r="F13" s="16" t="s">
        <v>11</v>
      </c>
      <c r="G13" s="7" t="s">
        <v>12</v>
      </c>
    </row>
    <row r="14" spans="2:7" s="1" customFormat="1" x14ac:dyDescent="0.35">
      <c r="B14" s="98">
        <f>D5</f>
        <v>0</v>
      </c>
      <c r="C14" s="99"/>
      <c r="D14" s="19"/>
      <c r="E14" s="20"/>
      <c r="F14" s="19"/>
      <c r="G14" s="20"/>
    </row>
    <row r="15" spans="2:7" s="1" customFormat="1" ht="6" customHeight="1" x14ac:dyDescent="0.35">
      <c r="D15" s="21"/>
      <c r="E15" s="22"/>
      <c r="F15" s="22"/>
      <c r="G15" s="21"/>
    </row>
    <row r="16" spans="2:7" s="1" customFormat="1" ht="15" customHeight="1" x14ac:dyDescent="0.35">
      <c r="D16" s="11" t="s">
        <v>15</v>
      </c>
      <c r="E16" s="12"/>
      <c r="F16" s="12" t="s">
        <v>16</v>
      </c>
      <c r="G16" s="23"/>
    </row>
    <row r="17" spans="2:7" s="1" customFormat="1" ht="15" customHeight="1" x14ac:dyDescent="0.35">
      <c r="B17" s="14" t="s">
        <v>17</v>
      </c>
      <c r="C17" s="15"/>
      <c r="D17" s="7" t="s">
        <v>11</v>
      </c>
      <c r="E17" s="7" t="s">
        <v>12</v>
      </c>
      <c r="F17" s="16" t="s">
        <v>11</v>
      </c>
      <c r="G17" s="7" t="s">
        <v>12</v>
      </c>
    </row>
    <row r="18" spans="2:7" s="1" customFormat="1" ht="15" customHeight="1" x14ac:dyDescent="0.35">
      <c r="B18" s="98">
        <f>D5</f>
        <v>0</v>
      </c>
      <c r="C18" s="99"/>
      <c r="D18" s="19"/>
      <c r="E18" s="20"/>
      <c r="F18" s="24"/>
      <c r="G18" s="20"/>
    </row>
    <row r="19" spans="2:7" s="1" customFormat="1" ht="6" customHeight="1" x14ac:dyDescent="0.35">
      <c r="D19" s="25"/>
      <c r="E19" s="26"/>
      <c r="F19" s="26"/>
      <c r="G19" s="25"/>
    </row>
    <row r="20" spans="2:7" s="1" customFormat="1" ht="15" customHeight="1" x14ac:dyDescent="0.35">
      <c r="B20" s="100" t="s">
        <v>18</v>
      </c>
      <c r="C20" s="101"/>
      <c r="D20" s="102"/>
      <c r="E20" s="9">
        <v>0</v>
      </c>
      <c r="F20" s="103" t="str">
        <f>CONCATENATE("Traktamente i Sverige ",('[1]Uträkningar mm'!U38)," dagar")</f>
        <v>Traktamente i Sverige 0 dagar</v>
      </c>
      <c r="G20" s="103"/>
    </row>
    <row r="21" spans="2:7" s="1" customFormat="1" ht="15" customHeight="1" x14ac:dyDescent="0.35">
      <c r="B21" s="100" t="str">
        <f>CONCATENATE("Nattraktamente för nätter i ",D5)</f>
        <v xml:space="preserve">Nattraktamente för nätter i </v>
      </c>
      <c r="C21" s="101"/>
      <c r="D21" s="102"/>
      <c r="E21" s="9">
        <v>0</v>
      </c>
      <c r="F21" s="103" t="str">
        <f>CONCATENATE("Traktamente i ",D5," ",('[1]Uträkningar mm'!U39)," dagar")</f>
        <v>Traktamente i  0 dagar</v>
      </c>
      <c r="G21" s="103"/>
    </row>
    <row r="22" spans="2:7" s="1" customFormat="1" ht="6" customHeight="1" x14ac:dyDescent="0.35">
      <c r="D22" s="25"/>
      <c r="G22" s="25"/>
    </row>
    <row r="23" spans="2:7" s="1" customFormat="1" x14ac:dyDescent="0.35">
      <c r="B23" s="7" t="s">
        <v>19</v>
      </c>
      <c r="C23" s="7"/>
      <c r="D23" s="28" t="s">
        <v>20</v>
      </c>
      <c r="E23" s="6"/>
      <c r="F23" s="29" t="s">
        <v>21</v>
      </c>
      <c r="G23" s="30"/>
    </row>
    <row r="24" spans="2:7" s="1" customFormat="1" ht="6" customHeight="1" x14ac:dyDescent="0.35">
      <c r="D24" s="25"/>
      <c r="E24" s="1">
        <v>3</v>
      </c>
      <c r="G24" s="26"/>
    </row>
    <row r="25" spans="2:7" s="1" customFormat="1" ht="14.15" customHeight="1" x14ac:dyDescent="0.35">
      <c r="C25" s="18"/>
      <c r="D25" s="31" t="s">
        <v>6</v>
      </c>
      <c r="E25" s="32" t="s">
        <v>22</v>
      </c>
    </row>
    <row r="26" spans="2:7" s="1" customFormat="1" ht="14.15" customHeight="1" x14ac:dyDescent="0.35">
      <c r="B26" s="107" t="str">
        <f>IF(D10&gt;0,'[1]Uträkningar mm'!P31,"Dag 1")</f>
        <v>Dag 1</v>
      </c>
      <c r="C26" s="33" t="s">
        <v>23</v>
      </c>
      <c r="D26" s="34" t="str">
        <f>IF('[1]Uträkningar mm'!I17=0," ",'[1]Uträkningar mm'!I17)</f>
        <v xml:space="preserve"> </v>
      </c>
      <c r="E26" s="35"/>
      <c r="F26" s="36" t="s">
        <v>24</v>
      </c>
    </row>
    <row r="27" spans="2:7" s="1" customFormat="1" ht="14.15" customHeight="1" x14ac:dyDescent="0.35">
      <c r="B27" s="105"/>
      <c r="C27" s="37"/>
      <c r="D27" s="38" t="str">
        <f>IF(($D$10+$E$10)=0," ",IF('[1]Uträkningar mm'!D23=TRUE,(-1*'[1]Uträkningar mm'!E23)," "))</f>
        <v xml:space="preserve"> </v>
      </c>
      <c r="E27" s="34" t="str">
        <f>IF('[1]Uträkningar mm'!H23=TRUE,('[1]Skatteregler mm'!$D$60)," ")</f>
        <v xml:space="preserve"> </v>
      </c>
      <c r="F27" s="37"/>
    </row>
    <row r="28" spans="2:7" s="1" customFormat="1" ht="14.15" customHeight="1" x14ac:dyDescent="0.35">
      <c r="B28" s="105"/>
      <c r="C28" s="37"/>
      <c r="D28" s="38" t="str">
        <f>IF(($D$10+$E$10)=0," ",IF('[1]Uträkningar mm'!D24=TRUE,(-1*'[1]Uträkningar mm'!E24)," "))</f>
        <v xml:space="preserve"> </v>
      </c>
      <c r="E28" s="34" t="str">
        <f>IF('[1]Uträkningar mm'!H24=TRUE,('[1]Skatteregler mm'!$D$61)," ")</f>
        <v xml:space="preserve"> </v>
      </c>
      <c r="F28" s="37"/>
    </row>
    <row r="29" spans="2:7" s="1" customFormat="1" ht="14.15" customHeight="1" x14ac:dyDescent="0.35">
      <c r="B29" s="105"/>
      <c r="C29" s="39"/>
      <c r="D29" s="34" t="str">
        <f>IF(($D$10+$E$10)=0," ",IF('[1]Uträkningar mm'!D25=TRUE,(-1*'[1]Uträkningar mm'!E25)," "))</f>
        <v xml:space="preserve"> </v>
      </c>
      <c r="E29" s="34" t="str">
        <f>IF('[1]Uträkningar mm'!H25=TRUE,('[1]Skatteregler mm'!$D$62)," ")</f>
        <v xml:space="preserve"> </v>
      </c>
      <c r="F29" s="39"/>
    </row>
    <row r="30" spans="2:7" s="1" customFormat="1" ht="14.15" customHeight="1" x14ac:dyDescent="0.35">
      <c r="B30" s="106"/>
      <c r="C30" s="40" t="s">
        <v>25</v>
      </c>
      <c r="D30" s="41" t="str">
        <f>IF((SUM(D26:D29))=0," ",(D26+'[1]Uträkningar mm'!$G$27))</f>
        <v xml:space="preserve"> </v>
      </c>
      <c r="E30" s="41" t="str">
        <f>IF((SUM(E26:E29))=0," ",SUM(E26:E29))</f>
        <v xml:space="preserve"> </v>
      </c>
    </row>
    <row r="31" spans="2:7" s="1" customFormat="1" ht="6" customHeight="1" x14ac:dyDescent="0.35">
      <c r="B31" s="42"/>
      <c r="C31" s="27"/>
    </row>
    <row r="32" spans="2:7" s="1" customFormat="1" ht="14.15" customHeight="1" x14ac:dyDescent="0.35">
      <c r="B32" s="107" t="str">
        <f>IF(D10=0,"Dag 2",IF('[1]Uträkningar mm'!O37&gt;0,'[1]Uträkningar mm'!P37,"Dag 2"))</f>
        <v>Dag 2</v>
      </c>
      <c r="C32" s="33" t="s">
        <v>23</v>
      </c>
      <c r="D32" s="34" t="str">
        <f>'[1]Uträkningar mm'!B32</f>
        <v xml:space="preserve"> </v>
      </c>
      <c r="E32" s="7"/>
      <c r="F32" s="36" t="s">
        <v>24</v>
      </c>
    </row>
    <row r="33" spans="2:6" s="1" customFormat="1" ht="14.15" customHeight="1" x14ac:dyDescent="0.35">
      <c r="B33" s="105"/>
      <c r="C33" s="37"/>
      <c r="D33" s="34" t="str">
        <f>IF('[1]Uträkningar mm'!D28=TRUE,(-1*'[1]Uträkningar mm'!E28)," ")</f>
        <v xml:space="preserve"> </v>
      </c>
      <c r="E33" s="34" t="str">
        <f>IF('[1]Uträkningar mm'!H28=TRUE,('[1]Skatteregler mm'!$D$60)," ")</f>
        <v xml:space="preserve"> </v>
      </c>
      <c r="F33" s="37"/>
    </row>
    <row r="34" spans="2:6" s="1" customFormat="1" ht="14.15" customHeight="1" x14ac:dyDescent="0.35">
      <c r="B34" s="105"/>
      <c r="C34" s="37"/>
      <c r="D34" s="34" t="str">
        <f>IF('[1]Uträkningar mm'!D29=TRUE,(-1*'[1]Uträkningar mm'!E29)," ")</f>
        <v xml:space="preserve"> </v>
      </c>
      <c r="E34" s="34" t="str">
        <f>IF('[1]Uträkningar mm'!H29=TRUE,('[1]Skatteregler mm'!$D$61)," ")</f>
        <v xml:space="preserve"> </v>
      </c>
      <c r="F34" s="37"/>
    </row>
    <row r="35" spans="2:6" s="1" customFormat="1" ht="14.15" customHeight="1" x14ac:dyDescent="0.35">
      <c r="B35" s="105"/>
      <c r="C35" s="39"/>
      <c r="D35" s="34" t="str">
        <f>IF('[1]Uträkningar mm'!D30=TRUE,(-1*'[1]Uträkningar mm'!E30)," ")</f>
        <v xml:space="preserve"> </v>
      </c>
      <c r="E35" s="34" t="str">
        <f>IF('[1]Uträkningar mm'!H30=TRUE,('[1]Skatteregler mm'!$D$62)," ")</f>
        <v xml:space="preserve"> </v>
      </c>
      <c r="F35" s="39"/>
    </row>
    <row r="36" spans="2:6" s="1" customFormat="1" ht="14.15" customHeight="1" x14ac:dyDescent="0.35">
      <c r="B36" s="106"/>
      <c r="C36" s="43" t="s">
        <v>25</v>
      </c>
      <c r="D36" s="41" t="str">
        <f>IF((SUM(D32:D35))=0," ",(D32+'[1]Uträkningar mm'!$G$32))</f>
        <v xml:space="preserve"> </v>
      </c>
      <c r="E36" s="41" t="str">
        <f>IF((SUM(E32:E35))=0," ",SUM(E32:E35))</f>
        <v xml:space="preserve"> </v>
      </c>
    </row>
    <row r="37" spans="2:6" s="1" customFormat="1" ht="6" customHeight="1" x14ac:dyDescent="0.35">
      <c r="B37" s="42"/>
      <c r="C37" s="27"/>
    </row>
    <row r="38" spans="2:6" s="1" customFormat="1" ht="14.15" customHeight="1" x14ac:dyDescent="0.35">
      <c r="B38" s="107" t="str">
        <f>IF(D10=0,"Dag 3",IF('[1]Uträkningar mm'!O43&gt;0,'[1]Uträkningar mm'!P43,"Dag 3"))</f>
        <v>Dag 3</v>
      </c>
      <c r="C38" s="33" t="s">
        <v>23</v>
      </c>
      <c r="D38" s="34" t="str">
        <f>'[1]Uträkningar mm'!B37</f>
        <v xml:space="preserve"> </v>
      </c>
      <c r="E38" s="7"/>
      <c r="F38" s="36" t="s">
        <v>24</v>
      </c>
    </row>
    <row r="39" spans="2:6" s="1" customFormat="1" ht="14.15" customHeight="1" x14ac:dyDescent="0.35">
      <c r="B39" s="105"/>
      <c r="C39" s="37"/>
      <c r="D39" s="34" t="str">
        <f>IF('[1]Uträkningar mm'!D33=TRUE,(-1*'[1]Uträkningar mm'!E33)," ")</f>
        <v xml:space="preserve"> </v>
      </c>
      <c r="E39" s="34" t="str">
        <f>IF('[1]Uträkningar mm'!H33=TRUE,('[1]Skatteregler mm'!$D$60)," ")</f>
        <v xml:space="preserve"> </v>
      </c>
      <c r="F39" s="37"/>
    </row>
    <row r="40" spans="2:6" s="1" customFormat="1" ht="14.15" customHeight="1" x14ac:dyDescent="0.35">
      <c r="B40" s="105"/>
      <c r="C40" s="37"/>
      <c r="D40" s="34" t="str">
        <f>IF('[1]Uträkningar mm'!D34=TRUE,(-1*'[1]Uträkningar mm'!E34)," ")</f>
        <v xml:space="preserve"> </v>
      </c>
      <c r="E40" s="34" t="str">
        <f>IF('[1]Uträkningar mm'!H34=TRUE,('[1]Skatteregler mm'!$D$61)," ")</f>
        <v xml:space="preserve"> </v>
      </c>
      <c r="F40" s="37"/>
    </row>
    <row r="41" spans="2:6" s="1" customFormat="1" ht="14.15" customHeight="1" x14ac:dyDescent="0.35">
      <c r="B41" s="105"/>
      <c r="C41" s="39"/>
      <c r="D41" s="34" t="str">
        <f>IF('[1]Uträkningar mm'!D35=TRUE,(-1*'[1]Uträkningar mm'!E35)," ")</f>
        <v xml:space="preserve"> </v>
      </c>
      <c r="E41" s="34" t="str">
        <f>IF('[1]Uträkningar mm'!H35=TRUE,('[1]Skatteregler mm'!$D$62)," ")</f>
        <v xml:space="preserve"> </v>
      </c>
      <c r="F41" s="39"/>
    </row>
    <row r="42" spans="2:6" s="1" customFormat="1" ht="14.15" customHeight="1" x14ac:dyDescent="0.35">
      <c r="B42" s="106"/>
      <c r="C42" s="43" t="s">
        <v>25</v>
      </c>
      <c r="D42" s="41" t="str">
        <f>IF((SUM(D38:D41))=0," ",(D38+'[1]Uträkningar mm'!$G$37))</f>
        <v xml:space="preserve"> </v>
      </c>
      <c r="E42" s="41" t="str">
        <f>IF((SUM(E38:E41))=0," ",SUM(E38:E41))</f>
        <v xml:space="preserve"> </v>
      </c>
    </row>
    <row r="43" spans="2:6" s="1" customFormat="1" ht="6" customHeight="1" x14ac:dyDescent="0.35">
      <c r="B43" s="42"/>
    </row>
    <row r="44" spans="2:6" s="1" customFormat="1" ht="14.15" customHeight="1" x14ac:dyDescent="0.35">
      <c r="B44" s="107" t="str">
        <f>IF(D10=0,"Dag 4",IF('[1]Uträkningar mm'!O49&gt;0,'[1]Uträkningar mm'!P49,"Dag 4"))</f>
        <v>Dag 4</v>
      </c>
      <c r="C44" s="36" t="s">
        <v>23</v>
      </c>
      <c r="D44" s="34" t="str">
        <f>'[1]Uträkningar mm'!B42</f>
        <v xml:space="preserve"> </v>
      </c>
      <c r="E44" s="7"/>
      <c r="F44" s="36" t="s">
        <v>24</v>
      </c>
    </row>
    <row r="45" spans="2:6" s="1" customFormat="1" ht="14.15" customHeight="1" x14ac:dyDescent="0.35">
      <c r="B45" s="105"/>
      <c r="C45" s="37"/>
      <c r="D45" s="34" t="str">
        <f>IF('[1]Uträkningar mm'!D38=TRUE,(-1*'[1]Uträkningar mm'!E38)," ")</f>
        <v xml:space="preserve"> </v>
      </c>
      <c r="E45" s="34" t="str">
        <f>IF('[1]Uträkningar mm'!H38=TRUE,('[1]Skatteregler mm'!$D$60)," ")</f>
        <v xml:space="preserve"> </v>
      </c>
      <c r="F45" s="37"/>
    </row>
    <row r="46" spans="2:6" s="1" customFormat="1" ht="14.15" customHeight="1" x14ac:dyDescent="0.35">
      <c r="B46" s="105"/>
      <c r="C46" s="37"/>
      <c r="D46" s="34" t="str">
        <f>IF('[1]Uträkningar mm'!D39=TRUE,(-1*'[1]Uträkningar mm'!E39)," ")</f>
        <v xml:space="preserve"> </v>
      </c>
      <c r="E46" s="34" t="str">
        <f>IF('[1]Uträkningar mm'!H39=TRUE,('[1]Skatteregler mm'!$D$61)," ")</f>
        <v xml:space="preserve"> </v>
      </c>
      <c r="F46" s="37"/>
    </row>
    <row r="47" spans="2:6" s="1" customFormat="1" ht="14.15" customHeight="1" x14ac:dyDescent="0.35">
      <c r="B47" s="105"/>
      <c r="C47" s="39"/>
      <c r="D47" s="34" t="str">
        <f>IF('[1]Uträkningar mm'!D40=TRUE,(-1*'[1]Uträkningar mm'!E40)," ")</f>
        <v xml:space="preserve"> </v>
      </c>
      <c r="E47" s="34" t="str">
        <f>IF('[1]Uträkningar mm'!H40=TRUE,('[1]Skatteregler mm'!$D$62)," ")</f>
        <v xml:space="preserve"> </v>
      </c>
      <c r="F47" s="39"/>
    </row>
    <row r="48" spans="2:6" s="1" customFormat="1" ht="14.15" customHeight="1" x14ac:dyDescent="0.35">
      <c r="B48" s="106"/>
      <c r="C48" s="43" t="s">
        <v>25</v>
      </c>
      <c r="D48" s="41" t="str">
        <f>IF((SUM(D44:D47))=0," ",(D44+'[1]Uträkningar mm'!$G$42))</f>
        <v xml:space="preserve"> </v>
      </c>
      <c r="E48" s="41" t="str">
        <f>IF((SUM(E44:E47))=0," ",SUM(E44:E47))</f>
        <v xml:space="preserve"> </v>
      </c>
    </row>
    <row r="49" spans="2:7" s="1" customFormat="1" ht="6" customHeight="1" x14ac:dyDescent="0.35">
      <c r="B49" s="42"/>
      <c r="C49" s="44"/>
    </row>
    <row r="50" spans="2:7" s="1" customFormat="1" ht="15" customHeight="1" x14ac:dyDescent="0.35">
      <c r="B50" s="107" t="str">
        <f>IF(D10=0,"Dag 5",IF('[1]Uträkningar mm'!O55&gt;0,'[1]Uträkningar mm'!P55,"Dag 5"))</f>
        <v>Dag 5</v>
      </c>
      <c r="C50" s="36" t="s">
        <v>23</v>
      </c>
      <c r="D50" s="34" t="str">
        <f>'[1]Uträkningar mm'!B47</f>
        <v xml:space="preserve"> </v>
      </c>
      <c r="E50" s="7"/>
      <c r="F50" s="36" t="s">
        <v>24</v>
      </c>
    </row>
    <row r="51" spans="2:7" s="1" customFormat="1" ht="15" customHeight="1" x14ac:dyDescent="0.35">
      <c r="B51" s="105"/>
      <c r="C51" s="37"/>
      <c r="D51" s="34" t="str">
        <f>IF('[1]Uträkningar mm'!D43=TRUE,(-1*'[1]Uträkningar mm'!E43)," ")</f>
        <v xml:space="preserve"> </v>
      </c>
      <c r="E51" s="34" t="str">
        <f>IF('[1]Uträkningar mm'!H43=TRUE,('[1]Skatteregler mm'!$D$60)," ")</f>
        <v xml:space="preserve"> </v>
      </c>
      <c r="F51" s="37"/>
    </row>
    <row r="52" spans="2:7" s="1" customFormat="1" ht="15" customHeight="1" x14ac:dyDescent="0.35">
      <c r="B52" s="105"/>
      <c r="C52" s="37"/>
      <c r="D52" s="34" t="str">
        <f>IF('[1]Uträkningar mm'!D44=TRUE,(-1*'[1]Uträkningar mm'!E44)," ")</f>
        <v xml:space="preserve"> </v>
      </c>
      <c r="E52" s="34" t="str">
        <f>IF('[1]Uträkningar mm'!H44=TRUE,('[1]Skatteregler mm'!$D$61)," ")</f>
        <v xml:space="preserve"> </v>
      </c>
      <c r="F52" s="37"/>
    </row>
    <row r="53" spans="2:7" s="1" customFormat="1" ht="15" customHeight="1" x14ac:dyDescent="0.35">
      <c r="B53" s="105"/>
      <c r="C53" s="39"/>
      <c r="D53" s="34" t="str">
        <f>IF('[1]Uträkningar mm'!D45=TRUE,(-1*'[1]Uträkningar mm'!E45)," ")</f>
        <v xml:space="preserve"> </v>
      </c>
      <c r="E53" s="34" t="str">
        <f>IF('[1]Uträkningar mm'!H45=TRUE,('[1]Skatteregler mm'!$D$62)," ")</f>
        <v xml:space="preserve"> </v>
      </c>
      <c r="F53" s="39"/>
    </row>
    <row r="54" spans="2:7" s="1" customFormat="1" ht="15" customHeight="1" x14ac:dyDescent="0.35">
      <c r="B54" s="105"/>
      <c r="C54" s="43" t="s">
        <v>25</v>
      </c>
      <c r="D54" s="41" t="str">
        <f>IF((SUM(D50:D53))=0," ",(D50+'[1]Uträkningar mm'!$G$47))</f>
        <v xml:space="preserve"> </v>
      </c>
      <c r="E54" s="41" t="str">
        <f>IF((SUM(E50:E53))=0," ",SUM(E50:E53))</f>
        <v xml:space="preserve"> </v>
      </c>
    </row>
    <row r="55" spans="2:7" s="1" customFormat="1" ht="6" customHeight="1" x14ac:dyDescent="0.35">
      <c r="B55" s="45"/>
      <c r="E55" s="46"/>
    </row>
    <row r="56" spans="2:7" s="1" customFormat="1" ht="15" customHeight="1" x14ac:dyDescent="0.35">
      <c r="B56" s="108" t="s">
        <v>26</v>
      </c>
      <c r="C56" s="47" t="s">
        <v>27</v>
      </c>
      <c r="E56" s="46"/>
    </row>
    <row r="57" spans="2:7" s="1" customFormat="1" ht="15" customHeight="1" x14ac:dyDescent="0.35">
      <c r="B57" s="109"/>
      <c r="C57" s="39" t="s">
        <v>28</v>
      </c>
      <c r="D57" s="48" t="str">
        <f>IF(SUM(D54,D48,D42,D36,D30)=0," ",SUM(D54,D48,D42,D36,D30))</f>
        <v xml:space="preserve"> </v>
      </c>
      <c r="E57" s="49" t="str">
        <f>IF('[1]Uträkningar mm'!Q12=0," ",'[1]Uträkningar mm'!Q12)</f>
        <v xml:space="preserve"> </v>
      </c>
      <c r="F57" s="50"/>
    </row>
    <row r="58" spans="2:7" s="1" customFormat="1" ht="15" customHeight="1" x14ac:dyDescent="0.35">
      <c r="B58" s="45"/>
      <c r="E58" s="46"/>
    </row>
    <row r="59" spans="2:7" s="1" customFormat="1" ht="24.75" customHeight="1" x14ac:dyDescent="0.35">
      <c r="B59" s="110" t="s">
        <v>29</v>
      </c>
      <c r="C59" s="111"/>
      <c r="D59" s="111"/>
      <c r="E59" s="111"/>
      <c r="F59" s="111"/>
      <c r="G59" s="111"/>
    </row>
    <row r="60" spans="2:7" s="1" customFormat="1" ht="15" customHeight="1" x14ac:dyDescent="0.35">
      <c r="B60" s="45"/>
      <c r="E60" s="46"/>
    </row>
    <row r="61" spans="2:7" s="1" customFormat="1" ht="15" customHeight="1" x14ac:dyDescent="0.35">
      <c r="B61" s="112" t="s">
        <v>26</v>
      </c>
      <c r="C61" s="47" t="s">
        <v>30</v>
      </c>
      <c r="D61" s="31" t="s">
        <v>6</v>
      </c>
      <c r="E61" s="32" t="s">
        <v>22</v>
      </c>
    </row>
    <row r="62" spans="2:7" s="1" customFormat="1" ht="15" customHeight="1" x14ac:dyDescent="0.35">
      <c r="B62" s="113"/>
      <c r="C62" s="39" t="s">
        <v>28</v>
      </c>
      <c r="D62" s="48" t="str">
        <f>D57</f>
        <v xml:space="preserve"> </v>
      </c>
      <c r="E62" s="41">
        <f>E89</f>
        <v>0</v>
      </c>
    </row>
    <row r="63" spans="2:7" s="1" customFormat="1" ht="15" customHeight="1" x14ac:dyDescent="0.35">
      <c r="B63" s="45"/>
      <c r="E63" s="46"/>
    </row>
    <row r="64" spans="2:7" s="1" customFormat="1" ht="6" customHeight="1" x14ac:dyDescent="0.35">
      <c r="B64" s="51"/>
    </row>
    <row r="65" spans="2:6" s="1" customFormat="1" ht="15" customHeight="1" x14ac:dyDescent="0.35">
      <c r="B65" s="114" t="str">
        <f>IF(D10=0,"Dag 6",IF('[1]Uträkningar mm'!O61&gt;0,'[1]Uträkningar mm'!P61,"Dag 6"))</f>
        <v>Dag 6</v>
      </c>
      <c r="C65" s="36" t="s">
        <v>23</v>
      </c>
      <c r="D65" s="52" t="str">
        <f>'[1]Uträkningar mm'!B52</f>
        <v xml:space="preserve"> </v>
      </c>
      <c r="E65" s="7"/>
      <c r="F65" s="36" t="s">
        <v>24</v>
      </c>
    </row>
    <row r="66" spans="2:6" s="1" customFormat="1" ht="15" customHeight="1" x14ac:dyDescent="0.35">
      <c r="B66" s="115"/>
      <c r="C66" s="37"/>
      <c r="D66" s="38" t="str">
        <f>IF('[1]Uträkningar mm'!D48=TRUE,(-1*'[1]Uträkningar mm'!E48)," ")</f>
        <v xml:space="preserve"> </v>
      </c>
      <c r="E66" s="34" t="str">
        <f>IF('[1]Uträkningar mm'!H48=TRUE,('[1]Skatteregler mm'!$D$60)," ")</f>
        <v xml:space="preserve"> </v>
      </c>
      <c r="F66" s="37"/>
    </row>
    <row r="67" spans="2:6" s="1" customFormat="1" ht="15" customHeight="1" x14ac:dyDescent="0.35">
      <c r="B67" s="115"/>
      <c r="C67" s="37"/>
      <c r="D67" s="38" t="str">
        <f>IF('[1]Uträkningar mm'!D49=TRUE,(-1*'[1]Uträkningar mm'!E49)," ")</f>
        <v xml:space="preserve"> </v>
      </c>
      <c r="E67" s="34" t="str">
        <f>IF('[1]Uträkningar mm'!H49=TRUE,('[1]Skatteregler mm'!$D$61)," ")</f>
        <v xml:space="preserve"> </v>
      </c>
      <c r="F67" s="37"/>
    </row>
    <row r="68" spans="2:6" s="1" customFormat="1" ht="15" customHeight="1" x14ac:dyDescent="0.35">
      <c r="B68" s="115"/>
      <c r="C68" s="39"/>
      <c r="D68" s="34" t="str">
        <f>IF('[1]Uträkningar mm'!D50=TRUE,(-1*'[1]Uträkningar mm'!E50)," ")</f>
        <v xml:space="preserve"> </v>
      </c>
      <c r="E68" s="34" t="str">
        <f>IF('[1]Uträkningar mm'!H50=TRUE,('[1]Skatteregler mm'!$D$62)," ")</f>
        <v xml:space="preserve"> </v>
      </c>
      <c r="F68" s="39"/>
    </row>
    <row r="69" spans="2:6" s="1" customFormat="1" ht="15" customHeight="1" x14ac:dyDescent="0.35">
      <c r="B69" s="116"/>
      <c r="C69" s="43" t="s">
        <v>25</v>
      </c>
      <c r="D69" s="41" t="str">
        <f>IF((SUM(D65:D68))=0," ",(D65+'[1]Uträkningar mm'!$G$52))</f>
        <v xml:space="preserve"> </v>
      </c>
      <c r="E69" s="41" t="str">
        <f>IF((SUM(E65:E68))=0," ",SUM(E65:E68))</f>
        <v xml:space="preserve"> </v>
      </c>
    </row>
    <row r="70" spans="2:6" s="1" customFormat="1" ht="6" customHeight="1" x14ac:dyDescent="0.35">
      <c r="B70" s="53"/>
    </row>
    <row r="71" spans="2:6" s="1" customFormat="1" ht="14.15" customHeight="1" x14ac:dyDescent="0.35">
      <c r="B71" s="104" t="str">
        <f>IF(D10=0,"Dag 7",IF('[1]Uträkningar mm'!O67&gt;0,'[1]Uträkningar mm'!P67,"Dag 7"))</f>
        <v>Dag 7</v>
      </c>
      <c r="C71" s="36" t="s">
        <v>23</v>
      </c>
      <c r="D71" s="34" t="str">
        <f>'[1]Uträkningar mm'!B57</f>
        <v xml:space="preserve"> </v>
      </c>
      <c r="E71" s="7"/>
      <c r="F71" s="36" t="s">
        <v>24</v>
      </c>
    </row>
    <row r="72" spans="2:6" s="1" customFormat="1" ht="14.15" customHeight="1" x14ac:dyDescent="0.35">
      <c r="B72" s="105"/>
      <c r="C72" s="37"/>
      <c r="D72" s="34" t="str">
        <f>IF('[1]Uträkningar mm'!D53=TRUE,(-1*'[1]Uträkningar mm'!E53)," ")</f>
        <v xml:space="preserve"> </v>
      </c>
      <c r="E72" s="34" t="str">
        <f>IF('[1]Uträkningar mm'!H53=TRUE,('[1]Skatteregler mm'!$D$60)," ")</f>
        <v xml:space="preserve"> </v>
      </c>
      <c r="F72" s="37"/>
    </row>
    <row r="73" spans="2:6" s="1" customFormat="1" ht="14.15" customHeight="1" x14ac:dyDescent="0.35">
      <c r="B73" s="105"/>
      <c r="C73" s="37"/>
      <c r="D73" s="34" t="str">
        <f>IF('[1]Uträkningar mm'!D54=TRUE,(-1*'[1]Uträkningar mm'!E54)," ")</f>
        <v xml:space="preserve"> </v>
      </c>
      <c r="E73" s="34" t="str">
        <f>IF('[1]Uträkningar mm'!H54=TRUE,('[1]Skatteregler mm'!$D$61)," ")</f>
        <v xml:space="preserve"> </v>
      </c>
      <c r="F73" s="37"/>
    </row>
    <row r="74" spans="2:6" s="1" customFormat="1" ht="14.15" customHeight="1" x14ac:dyDescent="0.35">
      <c r="B74" s="105"/>
      <c r="C74" s="39"/>
      <c r="D74" s="34" t="str">
        <f>IF('[1]Uträkningar mm'!D55=TRUE,(-1*'[1]Uträkningar mm'!E55)," ")</f>
        <v xml:space="preserve"> </v>
      </c>
      <c r="E74" s="34" t="str">
        <f>IF('[1]Uträkningar mm'!H55=TRUE,('[1]Skatteregler mm'!$D$62)," ")</f>
        <v xml:space="preserve"> </v>
      </c>
      <c r="F74" s="39"/>
    </row>
    <row r="75" spans="2:6" s="1" customFormat="1" ht="14.15" customHeight="1" x14ac:dyDescent="0.35">
      <c r="B75" s="106"/>
      <c r="C75" s="43" t="s">
        <v>25</v>
      </c>
      <c r="D75" s="41" t="str">
        <f>IF((SUM(D71:D74))=0," ",(D71+'[1]Uträkningar mm'!$G$57))</f>
        <v xml:space="preserve"> </v>
      </c>
      <c r="E75" s="41" t="str">
        <f>IF((SUM(E71:E74))=0," ",SUM(E71:E74))</f>
        <v xml:space="preserve"> </v>
      </c>
    </row>
    <row r="76" spans="2:6" s="1" customFormat="1" ht="6" customHeight="1" x14ac:dyDescent="0.35">
      <c r="B76" s="53"/>
    </row>
    <row r="77" spans="2:6" s="1" customFormat="1" ht="14.15" customHeight="1" x14ac:dyDescent="0.35">
      <c r="B77" s="107" t="str">
        <f>IF(D10=0,"Dag 8",IF('[1]Uträkningar mm'!O73&gt;0,'[1]Uträkningar mm'!P73,"Dag 8"))</f>
        <v>Dag 8</v>
      </c>
      <c r="C77" s="36" t="s">
        <v>23</v>
      </c>
      <c r="D77" s="34" t="str">
        <f>'[1]Uträkningar mm'!B62</f>
        <v xml:space="preserve"> </v>
      </c>
      <c r="E77" s="7"/>
      <c r="F77" s="36" t="s">
        <v>24</v>
      </c>
    </row>
    <row r="78" spans="2:6" s="1" customFormat="1" ht="14.15" customHeight="1" x14ac:dyDescent="0.35">
      <c r="B78" s="105"/>
      <c r="C78" s="37"/>
      <c r="D78" s="34" t="str">
        <f>IF('[1]Uträkningar mm'!D58=TRUE,(-1*'[1]Uträkningar mm'!E58)," ")</f>
        <v xml:space="preserve"> </v>
      </c>
      <c r="E78" s="34" t="str">
        <f>IF('[1]Uträkningar mm'!H58=TRUE,('[1]Skatteregler mm'!$D$60)," ")</f>
        <v xml:space="preserve"> </v>
      </c>
      <c r="F78" s="37"/>
    </row>
    <row r="79" spans="2:6" s="1" customFormat="1" ht="14.15" customHeight="1" x14ac:dyDescent="0.35">
      <c r="B79" s="105"/>
      <c r="C79" s="37"/>
      <c r="D79" s="34" t="str">
        <f>IF('[1]Uträkningar mm'!D59=TRUE,(-1*'[1]Uträkningar mm'!E59)," ")</f>
        <v xml:space="preserve"> </v>
      </c>
      <c r="E79" s="34" t="str">
        <f>IF('[1]Uträkningar mm'!H59=TRUE,('[1]Skatteregler mm'!$D$61)," ")</f>
        <v xml:space="preserve"> </v>
      </c>
      <c r="F79" s="37"/>
    </row>
    <row r="80" spans="2:6" s="1" customFormat="1" ht="14.15" customHeight="1" x14ac:dyDescent="0.35">
      <c r="B80" s="105"/>
      <c r="C80" s="39"/>
      <c r="D80" s="34" t="str">
        <f>IF('[1]Uträkningar mm'!D60=TRUE,(-1*'[1]Uträkningar mm'!E60)," ")</f>
        <v xml:space="preserve"> </v>
      </c>
      <c r="E80" s="34" t="str">
        <f>IF('[1]Uträkningar mm'!H60=TRUE,('[1]Skatteregler mm'!$D$62)," ")</f>
        <v xml:space="preserve"> </v>
      </c>
      <c r="F80" s="39"/>
    </row>
    <row r="81" spans="2:6" s="1" customFormat="1" ht="14.15" customHeight="1" x14ac:dyDescent="0.35">
      <c r="B81" s="106"/>
      <c r="C81" s="43" t="s">
        <v>25</v>
      </c>
      <c r="D81" s="41" t="str">
        <f>IF((SUM(D77:D80))=0," ",(D77+'[1]Uträkningar mm'!$G$62))</f>
        <v xml:space="preserve"> </v>
      </c>
      <c r="E81" s="41" t="str">
        <f>IF((SUM(E77:E80))=0," ",SUM(E77:E80))</f>
        <v xml:space="preserve"> </v>
      </c>
    </row>
    <row r="82" spans="2:6" s="1" customFormat="1" ht="6" customHeight="1" x14ac:dyDescent="0.35">
      <c r="B82" s="53"/>
    </row>
    <row r="83" spans="2:6" s="1" customFormat="1" ht="14.15" customHeight="1" x14ac:dyDescent="0.35">
      <c r="B83" s="107" t="str">
        <f>IF(D10=0,"Dag 9",IF('[1]Uträkningar mm'!O79&gt;0,'[1]Uträkningar mm'!P79,"Dag 9"))</f>
        <v>Dag 9</v>
      </c>
      <c r="C83" s="36" t="s">
        <v>23</v>
      </c>
      <c r="D83" s="34" t="str">
        <f>'[1]Uträkningar mm'!B67</f>
        <v xml:space="preserve"> </v>
      </c>
      <c r="E83" s="7"/>
      <c r="F83" s="36" t="s">
        <v>24</v>
      </c>
    </row>
    <row r="84" spans="2:6" s="1" customFormat="1" ht="14.15" customHeight="1" x14ac:dyDescent="0.35">
      <c r="B84" s="105"/>
      <c r="C84" s="37"/>
      <c r="D84" s="34" t="str">
        <f>IF('[1]Uträkningar mm'!D63=TRUE,(-1*'[1]Uträkningar mm'!E63)," ")</f>
        <v xml:space="preserve"> </v>
      </c>
      <c r="E84" s="34" t="str">
        <f>IF('[1]Uträkningar mm'!H63=TRUE,('[1]Skatteregler mm'!$D$60)," ")</f>
        <v xml:space="preserve"> </v>
      </c>
      <c r="F84" s="37"/>
    </row>
    <row r="85" spans="2:6" s="1" customFormat="1" ht="14.15" customHeight="1" x14ac:dyDescent="0.35">
      <c r="B85" s="105"/>
      <c r="C85" s="37"/>
      <c r="D85" s="34" t="str">
        <f>IF('[1]Uträkningar mm'!D64=TRUE,(-1*'[1]Uträkningar mm'!E64)," ")</f>
        <v xml:space="preserve"> </v>
      </c>
      <c r="E85" s="34" t="str">
        <f>IF('[1]Uträkningar mm'!H64=TRUE,('[1]Skatteregler mm'!$D$61)," ")</f>
        <v xml:space="preserve"> </v>
      </c>
      <c r="F85" s="37"/>
    </row>
    <row r="86" spans="2:6" s="1" customFormat="1" ht="14.15" customHeight="1" x14ac:dyDescent="0.35">
      <c r="B86" s="105"/>
      <c r="C86" s="39"/>
      <c r="D86" s="34" t="str">
        <f>IF('[1]Uträkningar mm'!D65=TRUE,(-1*'[1]Uträkningar mm'!E65)," ")</f>
        <v xml:space="preserve"> </v>
      </c>
      <c r="E86" s="34" t="str">
        <f>IF('[1]Uträkningar mm'!H65=TRUE,('[1]Skatteregler mm'!$D$62)," ")</f>
        <v xml:space="preserve"> </v>
      </c>
      <c r="F86" s="39"/>
    </row>
    <row r="87" spans="2:6" s="1" customFormat="1" ht="14.15" customHeight="1" x14ac:dyDescent="0.35">
      <c r="B87" s="106"/>
      <c r="C87" s="43" t="s">
        <v>25</v>
      </c>
      <c r="D87" s="41" t="str">
        <f>IF((SUM(D83:D86))=0," ",(D83+'[1]Uträkningar mm'!$G$67))</f>
        <v xml:space="preserve"> </v>
      </c>
      <c r="E87" s="41" t="str">
        <f>IF((SUM(E83:E86))=0," ",SUM(E83:E86))</f>
        <v xml:space="preserve"> </v>
      </c>
    </row>
    <row r="88" spans="2:6" s="1" customFormat="1" ht="6" customHeight="1" x14ac:dyDescent="0.35">
      <c r="B88" s="51"/>
      <c r="C88" s="18"/>
    </row>
    <row r="89" spans="2:6" s="1" customFormat="1" ht="15" customHeight="1" x14ac:dyDescent="0.35">
      <c r="B89" s="119" t="s">
        <v>31</v>
      </c>
      <c r="C89" s="7" t="s">
        <v>32</v>
      </c>
      <c r="D89" s="41" t="str">
        <f>IF(('[1]Uträkningar mm'!N17)=0," ",'[1]Uträkningar mm'!N17)</f>
        <v xml:space="preserve"> </v>
      </c>
      <c r="E89" s="34">
        <f>IF(('[1]Uträkningar mm'!Q17)=0,,'[1]Uträkningar mm'!Q17)</f>
        <v>0</v>
      </c>
    </row>
    <row r="90" spans="2:6" s="1" customFormat="1" ht="15" customHeight="1" x14ac:dyDescent="0.35">
      <c r="B90" s="119"/>
      <c r="C90" s="39" t="s">
        <v>33</v>
      </c>
      <c r="D90" s="34">
        <f>IF(E20=0,,E20*'[1]Skatteregler mm'!D18)</f>
        <v>0</v>
      </c>
      <c r="E90" s="46"/>
    </row>
    <row r="91" spans="2:6" s="1" customFormat="1" ht="15" customHeight="1" x14ac:dyDescent="0.35">
      <c r="B91" s="119"/>
      <c r="C91" s="39" t="s">
        <v>34</v>
      </c>
      <c r="D91" s="54">
        <f>IF(E21=0,,E21*'[1]Skatteregler mm'!E18)</f>
        <v>0</v>
      </c>
    </row>
    <row r="92" spans="2:6" s="1" customFormat="1" ht="6" customHeight="1" x14ac:dyDescent="0.35">
      <c r="B92" s="42"/>
    </row>
    <row r="93" spans="2:6" s="1" customFormat="1" ht="15" customHeight="1" x14ac:dyDescent="0.35">
      <c r="B93" s="120" t="s">
        <v>35</v>
      </c>
      <c r="C93" s="55" t="str">
        <f>F23</f>
        <v>Egen bil</v>
      </c>
      <c r="D93" s="56">
        <f>IF(E23=0,,('[1]Uträkning bilersättning'!B4)&amp;" kr/km")</f>
        <v>0</v>
      </c>
      <c r="E93" s="56">
        <f>IF(E23=0,,('[1]Uträkning bilersättning'!C4)&amp;" kr/km")</f>
        <v>0</v>
      </c>
    </row>
    <row r="94" spans="2:6" s="1" customFormat="1" ht="15" customHeight="1" x14ac:dyDescent="0.35">
      <c r="B94" s="108"/>
      <c r="C94" s="7" t="s">
        <v>19</v>
      </c>
      <c r="D94" s="34">
        <f>IF(E23=0,,'[1]Uträkning bilersättning'!B5)</f>
        <v>0</v>
      </c>
      <c r="E94" s="34">
        <f>IF(E23=0,,'[1]Uträkning bilersättning'!C5)</f>
        <v>0</v>
      </c>
      <c r="F94" s="46"/>
    </row>
    <row r="95" spans="2:6" s="1" customFormat="1" ht="6" customHeight="1" x14ac:dyDescent="0.35"/>
    <row r="96" spans="2:6" s="1" customFormat="1" ht="15" customHeight="1" x14ac:dyDescent="0.35">
      <c r="B96" s="121" t="s">
        <v>36</v>
      </c>
      <c r="C96" s="57"/>
      <c r="D96" s="58"/>
      <c r="E96" s="59"/>
    </row>
    <row r="97" spans="2:7" s="1" customFormat="1" ht="15" customHeight="1" x14ac:dyDescent="0.35">
      <c r="B97" s="122"/>
      <c r="C97" s="57"/>
      <c r="D97" s="58"/>
      <c r="E97" s="59"/>
    </row>
    <row r="98" spans="2:7" s="1" customFormat="1" ht="15" customHeight="1" x14ac:dyDescent="0.35">
      <c r="B98" s="122"/>
      <c r="C98" s="57"/>
      <c r="D98" s="58"/>
      <c r="E98" s="59"/>
    </row>
    <row r="99" spans="2:7" s="1" customFormat="1" ht="15" customHeight="1" x14ac:dyDescent="0.35">
      <c r="B99" s="122"/>
      <c r="C99" s="57"/>
      <c r="D99" s="58"/>
      <c r="E99" s="59"/>
    </row>
    <row r="100" spans="2:7" s="1" customFormat="1" ht="15" customHeight="1" x14ac:dyDescent="0.35">
      <c r="B100" s="122"/>
      <c r="C100" s="57"/>
      <c r="D100" s="58"/>
      <c r="E100" s="59"/>
    </row>
    <row r="101" spans="2:7" s="1" customFormat="1" ht="15" customHeight="1" x14ac:dyDescent="0.35">
      <c r="B101" s="122"/>
      <c r="C101" s="57"/>
      <c r="D101" s="58"/>
      <c r="E101" s="59"/>
    </row>
    <row r="102" spans="2:7" s="1" customFormat="1" ht="15" customHeight="1" x14ac:dyDescent="0.35">
      <c r="B102" s="122"/>
      <c r="C102" s="57"/>
      <c r="D102" s="58"/>
      <c r="E102" s="59"/>
    </row>
    <row r="103" spans="2:7" s="1" customFormat="1" ht="15" customHeight="1" x14ac:dyDescent="0.35">
      <c r="B103" s="122"/>
      <c r="C103" s="57"/>
      <c r="D103" s="58"/>
      <c r="E103" s="59"/>
    </row>
    <row r="104" spans="2:7" s="1" customFormat="1" ht="15" customHeight="1" x14ac:dyDescent="0.35">
      <c r="B104" s="122"/>
      <c r="C104" s="57"/>
      <c r="D104" s="58"/>
      <c r="E104" s="59"/>
    </row>
    <row r="105" spans="2:7" s="1" customFormat="1" ht="6" customHeight="1" x14ac:dyDescent="0.35"/>
    <row r="106" spans="2:7" s="1" customFormat="1" ht="15" customHeight="1" x14ac:dyDescent="0.35">
      <c r="B106" s="123" t="s">
        <v>37</v>
      </c>
      <c r="C106" s="124"/>
      <c r="D106" s="61"/>
      <c r="E106" s="62"/>
    </row>
    <row r="107" spans="2:7" s="1" customFormat="1" ht="6" customHeight="1" x14ac:dyDescent="0.35">
      <c r="D107" s="59"/>
    </row>
    <row r="108" spans="2:7" s="1" customFormat="1" ht="15" customHeight="1" thickBot="1" x14ac:dyDescent="0.4">
      <c r="D108" s="63" t="s">
        <v>38</v>
      </c>
      <c r="E108" s="63" t="s">
        <v>39</v>
      </c>
      <c r="F108" s="63" t="s">
        <v>40</v>
      </c>
    </row>
    <row r="109" spans="2:7" s="1" customFormat="1" ht="15" customHeight="1" thickBot="1" x14ac:dyDescent="0.4">
      <c r="B109" s="125" t="s">
        <v>41</v>
      </c>
      <c r="C109" s="126"/>
      <c r="D109" s="64" t="str">
        <f>IF((D90+D91+D94+E94+D96+D97+D98+D99+D100+D101+D102+D103+D104-D106+'[1]Uträkningar mm'!N17)=0," ",D90+D91+D94+E94+D96+D97+D98+D99+D100+D101+D102+D103+D104-D106+'[1]Uträkningar mm'!N17)</f>
        <v xml:space="preserve"> </v>
      </c>
      <c r="E109" s="65" t="str">
        <f>IF('[1]Uträkningar mm'!Q17=0," ",'[1]Uträkningar mm'!Q17)</f>
        <v xml:space="preserve"> </v>
      </c>
      <c r="F109" s="66" t="str">
        <f>IF('[1]Uträkning bilersättning'!C5=0," ",'[1]Uträkning bilersättning'!C5)</f>
        <v xml:space="preserve"> </v>
      </c>
    </row>
    <row r="110" spans="2:7" s="1" customFormat="1" ht="6" customHeight="1" x14ac:dyDescent="0.35">
      <c r="B110" s="44"/>
      <c r="C110" s="44"/>
      <c r="D110" s="67"/>
      <c r="E110" s="67"/>
      <c r="F110" s="67"/>
      <c r="G110" s="67"/>
    </row>
    <row r="111" spans="2:7" s="1" customFormat="1" ht="14.15" customHeight="1" x14ac:dyDescent="0.35">
      <c r="B111" s="127" t="s">
        <v>42</v>
      </c>
      <c r="C111" s="128"/>
      <c r="D111" s="68">
        <f ca="1">TODAY()</f>
        <v>45357</v>
      </c>
    </row>
    <row r="112" spans="2:7" s="1" customFormat="1" ht="30" customHeight="1" x14ac:dyDescent="0.35">
      <c r="B112" s="123" t="s">
        <v>43</v>
      </c>
      <c r="C112" s="129"/>
      <c r="D112" s="69"/>
      <c r="E112" s="70"/>
      <c r="F112" s="60" t="s">
        <v>44</v>
      </c>
      <c r="G112" s="71"/>
    </row>
    <row r="113" spans="2:7" s="1" customFormat="1" ht="15" customHeight="1" x14ac:dyDescent="0.35">
      <c r="B113" s="130" t="s">
        <v>45</v>
      </c>
      <c r="C113" s="131"/>
      <c r="D113" s="132"/>
      <c r="E113" s="133"/>
      <c r="F113" s="117"/>
      <c r="G113" s="118"/>
    </row>
    <row r="114" spans="2:7" s="1" customFormat="1" x14ac:dyDescent="0.35"/>
    <row r="117" spans="2:7" s="1" customFormat="1" x14ac:dyDescent="0.35">
      <c r="B117" s="72"/>
    </row>
  </sheetData>
  <protectedRanges>
    <protectedRange sqref="D3:E5 G3:G4 D6 D10:G10 D14:G14 D18:G18 E20:E21 E23:F23 C96:D104 D106 D111 D113:G113" name="Grå textrutor"/>
  </protectedRanges>
  <mergeCells count="36">
    <mergeCell ref="F113:G113"/>
    <mergeCell ref="B77:B81"/>
    <mergeCell ref="B83:B87"/>
    <mergeCell ref="B89:B91"/>
    <mergeCell ref="B93:B94"/>
    <mergeCell ref="B96:B104"/>
    <mergeCell ref="B106:C106"/>
    <mergeCell ref="B109:C109"/>
    <mergeCell ref="B111:C111"/>
    <mergeCell ref="B112:C112"/>
    <mergeCell ref="B113:C113"/>
    <mergeCell ref="D113:E113"/>
    <mergeCell ref="B71:B75"/>
    <mergeCell ref="B21:D21"/>
    <mergeCell ref="F21:G21"/>
    <mergeCell ref="B26:B30"/>
    <mergeCell ref="B32:B36"/>
    <mergeCell ref="B38:B42"/>
    <mergeCell ref="B44:B48"/>
    <mergeCell ref="B50:B54"/>
    <mergeCell ref="B56:B57"/>
    <mergeCell ref="B59:G59"/>
    <mergeCell ref="B61:B62"/>
    <mergeCell ref="B65:B69"/>
    <mergeCell ref="B6:C6"/>
    <mergeCell ref="D6:G6"/>
    <mergeCell ref="B14:C14"/>
    <mergeCell ref="B18:C18"/>
    <mergeCell ref="B20:D20"/>
    <mergeCell ref="F20:G20"/>
    <mergeCell ref="D5:E5"/>
    <mergeCell ref="B1:G1"/>
    <mergeCell ref="B3:C3"/>
    <mergeCell ref="D3:E3"/>
    <mergeCell ref="B4:C4"/>
    <mergeCell ref="D4:E4"/>
  </mergeCells>
  <conditionalFormatting sqref="B32:B36">
    <cfRule type="cellIs" dxfId="20" priority="20" stopIfTrue="1" operator="lessThan">
      <formula>0</formula>
    </cfRule>
  </conditionalFormatting>
  <conditionalFormatting sqref="D26 D30:E30">
    <cfRule type="expression" dxfId="19" priority="9" stopIfTrue="1">
      <formula>ISERROR(D26)</formula>
    </cfRule>
  </conditionalFormatting>
  <conditionalFormatting sqref="D32">
    <cfRule type="expression" dxfId="18" priority="10" stopIfTrue="1">
      <formula>ISERROR(D32)</formula>
    </cfRule>
  </conditionalFormatting>
  <conditionalFormatting sqref="D38">
    <cfRule type="expression" dxfId="17" priority="11" stopIfTrue="1">
      <formula>ISERROR(D38)</formula>
    </cfRule>
  </conditionalFormatting>
  <conditionalFormatting sqref="D44 D55:D58 B59 D60 E62 D62:D63 D65 D71 D89 D109">
    <cfRule type="expression" dxfId="16" priority="16" stopIfTrue="1">
      <formula>ISERROR(B44)</formula>
    </cfRule>
  </conditionalFormatting>
  <conditionalFormatting sqref="D50">
    <cfRule type="expression" dxfId="15" priority="12" stopIfTrue="1">
      <formula>ISERROR(D50)</formula>
    </cfRule>
  </conditionalFormatting>
  <conditionalFormatting sqref="D77">
    <cfRule type="expression" dxfId="14" priority="14" stopIfTrue="1">
      <formula>ISERROR(D77)</formula>
    </cfRule>
  </conditionalFormatting>
  <conditionalFormatting sqref="D83">
    <cfRule type="expression" dxfId="13" priority="13" stopIfTrue="1">
      <formula>ISERROR(D83)</formula>
    </cfRule>
  </conditionalFormatting>
  <conditionalFormatting sqref="D36:E36">
    <cfRule type="expression" dxfId="12" priority="8" stopIfTrue="1">
      <formula>ISERROR(D36)</formula>
    </cfRule>
  </conditionalFormatting>
  <conditionalFormatting sqref="D42:E42">
    <cfRule type="expression" dxfId="11" priority="7" stopIfTrue="1">
      <formula>ISERROR(D42)</formula>
    </cfRule>
  </conditionalFormatting>
  <conditionalFormatting sqref="D48:E48">
    <cfRule type="expression" dxfId="10" priority="6" stopIfTrue="1">
      <formula>ISERROR(D48)</formula>
    </cfRule>
  </conditionalFormatting>
  <conditionalFormatting sqref="D54:E54">
    <cfRule type="expression" dxfId="9" priority="5" stopIfTrue="1">
      <formula>ISERROR(D54)</formula>
    </cfRule>
  </conditionalFormatting>
  <conditionalFormatting sqref="D69:E69">
    <cfRule type="expression" dxfId="8" priority="4" stopIfTrue="1">
      <formula>ISERROR(D69)</formula>
    </cfRule>
  </conditionalFormatting>
  <conditionalFormatting sqref="D75:E75">
    <cfRule type="expression" dxfId="7" priority="3" stopIfTrue="1">
      <formula>ISERROR(D75)</formula>
    </cfRule>
  </conditionalFormatting>
  <conditionalFormatting sqref="D81:E81">
    <cfRule type="expression" dxfId="6" priority="2" stopIfTrue="1">
      <formula>ISERROR(D81)</formula>
    </cfRule>
  </conditionalFormatting>
  <conditionalFormatting sqref="D87:E87">
    <cfRule type="expression" dxfId="5" priority="1" stopIfTrue="1">
      <formula>ISERROR(D87)</formula>
    </cfRule>
  </conditionalFormatting>
  <conditionalFormatting sqref="E57">
    <cfRule type="expression" dxfId="4" priority="15" stopIfTrue="1">
      <formula>ISERROR($E$57)</formula>
    </cfRule>
  </conditionalFormatting>
  <conditionalFormatting sqref="F20">
    <cfRule type="expression" dxfId="3" priority="17" stopIfTrue="1">
      <formula>ISERROR($F$20)</formula>
    </cfRule>
  </conditionalFormatting>
  <conditionalFormatting sqref="F21">
    <cfRule type="expression" dxfId="2" priority="18" stopIfTrue="1">
      <formula>"&gt;1"</formula>
    </cfRule>
    <cfRule type="expression" dxfId="1" priority="19" stopIfTrue="1">
      <formula>ISERROR($F$21)</formula>
    </cfRule>
  </conditionalFormatting>
  <dataValidations count="9">
    <dataValidation type="date" operator="greaterThanOrEqual" allowBlank="1" showInputMessage="1" showErrorMessage="1" errorTitle="Ange datum" error="Skriv in datum enligt åååå-mm-dd, exempel 2000-11-04._x000d_Dagen måste också vara samma dag eller senare än avresedagen" sqref="D18" xr:uid="{8B3E5A33-2889-46E5-B802-24F2A5271B55}">
      <formula1>G14</formula1>
    </dataValidation>
    <dataValidation type="date" operator="greaterThanOrEqual" allowBlank="1" showInputMessage="1" showErrorMessage="1" errorTitle="Ange datum" error="Skriv in datum enligt åååå-mm-dd, exempel 1998-12-24 dagen måste också vara samma eller senare än avrededagen" prompt="Skriv över om ankomst sker på annan dag än avresedagen" sqref="D14" xr:uid="{5462C424-0B32-4085-A4C1-207658F98525}">
      <formula1>F10</formula1>
    </dataValidation>
    <dataValidation allowBlank="1" showInputMessage="1" showErrorMessage="1" errorTitle="Ange datum" error="Skriv in datum enligt åååå-mm-dd, exempel 1998-12-24" sqref="D22 F20:F21" xr:uid="{10123CDA-5D46-4BCC-B19F-69FBBC402919}"/>
    <dataValidation type="date" allowBlank="1" showInputMessage="1" showErrorMessage="1" errorTitle="Ange datum" error="Skriv in datum enligt åååå-mm-dd, exempel 1998-12-24" sqref="D15 G15 D19 D10:D11 G19 G22" xr:uid="{AC11D6DB-196F-4481-B54F-673872F1FCEA}">
      <formula1>1</formula1>
      <formula2>55153</formula2>
    </dataValidation>
    <dataValidation type="time" allowBlank="1" showInputMessage="1" showErrorMessage="1" errorTitle="Ange tid" error="Skriv in klockslag enligt tt:mm, exempel 07:30" sqref="E22:F22 G14 F15 E10:E11 F11 G10 E14:E15 E18:E19 F19" xr:uid="{3BEABF1A-6EC8-4027-B4B0-BD3C89E0E86C}">
      <formula1>0</formula1>
      <formula2>0.999305555555556</formula2>
    </dataValidation>
    <dataValidation type="time" allowBlank="1" showInputMessage="1" showErrorMessage="1" errorTitle="Ange tid" error="Skriv in klockslag enligt tt:mm, exempel 19:30" sqref="G11 G18" xr:uid="{2AD35DBE-8252-45B5-A297-59F60C282135}">
      <formula1>0</formula1>
      <formula2>0.999305555555556</formula2>
    </dataValidation>
    <dataValidation type="date" operator="greaterThanOrEqual" allowBlank="1" showInputMessage="1" showErrorMessage="1" errorTitle="Ange dag" error="Skriv in dag enligt åååå-mm-dd_x000d_Du kan inte heller skriva ett datum före avresedagen" prompt="Skriv över om avresa från Sverige sker på annan dag " sqref="F10" xr:uid="{DEDEC913-9629-4728-B98D-AE78665489EF}">
      <formula1>D10</formula1>
    </dataValidation>
    <dataValidation type="date" operator="greaterThanOrEqual" allowBlank="1" showInputMessage="1" showErrorMessage="1" errorTitle="Ange dag" error="Skriv in dag enligtr format åååå-mm-dd exempelvis 2000-11-04._x000d_Dagen måste också vara samma dag eller senare än avresedagen" sqref="F14" xr:uid="{9C120EDE-E59E-495F-822B-D67A3B582170}">
      <formula1>D14</formula1>
    </dataValidation>
    <dataValidation type="date" errorStyle="warning" operator="greaterThanOrEqual" allowBlank="1" showInputMessage="1" showErrorMessage="1" errorTitle="Ange dag" error="Skriv in datum enligt åååå-mm-dd._x000d_Dagen måste också vara samma dag eller senare än avresedagen" sqref="F18" xr:uid="{0B7C9630-A029-4A23-8135-F854032EEAC4}">
      <formula1>D18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120650</xdr:rowOff>
                  </from>
                  <to>
                    <xdr:col>2</xdr:col>
                    <xdr:colOff>717550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120650</xdr:rowOff>
                  </from>
                  <to>
                    <xdr:col>2</xdr:col>
                    <xdr:colOff>717550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120650</xdr:rowOff>
                  </from>
                  <to>
                    <xdr:col>2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146050</xdr:rowOff>
                  </from>
                  <to>
                    <xdr:col>2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120650</xdr:rowOff>
                  </from>
                  <to>
                    <xdr:col>2</xdr:col>
                    <xdr:colOff>685800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114300</xdr:rowOff>
                  </from>
                  <to>
                    <xdr:col>2</xdr:col>
                    <xdr:colOff>685800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70</xdr:row>
                    <xdr:rowOff>120650</xdr:rowOff>
                  </from>
                  <to>
                    <xdr:col>2</xdr:col>
                    <xdr:colOff>685800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146050</xdr:rowOff>
                  </from>
                  <to>
                    <xdr:col>2</xdr:col>
                    <xdr:colOff>717550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120650</xdr:rowOff>
                  </from>
                  <to>
                    <xdr:col>2</xdr:col>
                    <xdr:colOff>717550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114300</xdr:rowOff>
                  </from>
                  <to>
                    <xdr:col>2</xdr:col>
                    <xdr:colOff>717550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71</xdr:row>
                    <xdr:rowOff>120650</xdr:rowOff>
                  </from>
                  <to>
                    <xdr:col>2</xdr:col>
                    <xdr:colOff>717550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146050</xdr:rowOff>
                  </from>
                  <to>
                    <xdr:col>2</xdr:col>
                    <xdr:colOff>717550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120650</xdr:rowOff>
                  </from>
                  <to>
                    <xdr:col>2</xdr:col>
                    <xdr:colOff>717550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114300</xdr:rowOff>
                  </from>
                  <to>
                    <xdr:col>2</xdr:col>
                    <xdr:colOff>717550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72</xdr:row>
                    <xdr:rowOff>120650</xdr:rowOff>
                  </from>
                  <to>
                    <xdr:col>2</xdr:col>
                    <xdr:colOff>717550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120650</xdr:rowOff>
                  </from>
                  <to>
                    <xdr:col>5</xdr:col>
                    <xdr:colOff>914400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120650</xdr:rowOff>
                  </from>
                  <to>
                    <xdr:col>5</xdr:col>
                    <xdr:colOff>914400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120650</xdr:rowOff>
                  </from>
                  <to>
                    <xdr:col>5</xdr:col>
                    <xdr:colOff>914400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120650</xdr:rowOff>
                  </from>
                  <to>
                    <xdr:col>5</xdr:col>
                    <xdr:colOff>914400</xdr:colOff>
                    <xdr:row>32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146050</xdr:rowOff>
                  </from>
                  <to>
                    <xdr:col>5</xdr:col>
                    <xdr:colOff>914400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120650</xdr:rowOff>
                  </from>
                  <to>
                    <xdr:col>5</xdr:col>
                    <xdr:colOff>914400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120650</xdr:rowOff>
                  </from>
                  <to>
                    <xdr:col>5</xdr:col>
                    <xdr:colOff>914400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120650</xdr:rowOff>
                  </from>
                  <to>
                    <xdr:col>5</xdr:col>
                    <xdr:colOff>908050</xdr:colOff>
                    <xdr:row>33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146050</xdr:rowOff>
                  </from>
                  <to>
                    <xdr:col>5</xdr:col>
                    <xdr:colOff>914400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120650</xdr:rowOff>
                  </from>
                  <to>
                    <xdr:col>5</xdr:col>
                    <xdr:colOff>914400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120650</xdr:rowOff>
                  </from>
                  <to>
                    <xdr:col>5</xdr:col>
                    <xdr:colOff>914400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120650</xdr:rowOff>
                  </from>
                  <to>
                    <xdr:col>5</xdr:col>
                    <xdr:colOff>914400</xdr:colOff>
                    <xdr:row>34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146050</xdr:rowOff>
                  </from>
                  <to>
                    <xdr:col>5</xdr:col>
                    <xdr:colOff>914400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120650</xdr:rowOff>
                  </from>
                  <to>
                    <xdr:col>5</xdr:col>
                    <xdr:colOff>914400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120650</xdr:rowOff>
                  </from>
                  <to>
                    <xdr:col>5</xdr:col>
                    <xdr:colOff>914400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158750</xdr:rowOff>
                  </from>
                  <to>
                    <xdr:col>2</xdr:col>
                    <xdr:colOff>685800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87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158750</xdr:rowOff>
                  </from>
                  <to>
                    <xdr:col>2</xdr:col>
                    <xdr:colOff>717550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88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158750</xdr:rowOff>
                  </from>
                  <to>
                    <xdr:col>2</xdr:col>
                    <xdr:colOff>717550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158750</xdr:rowOff>
                  </from>
                  <to>
                    <xdr:col>5</xdr:col>
                    <xdr:colOff>914400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90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158750</xdr:rowOff>
                  </from>
                  <to>
                    <xdr:col>5</xdr:col>
                    <xdr:colOff>914400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158750</xdr:rowOff>
                  </from>
                  <to>
                    <xdr:col>5</xdr:col>
                    <xdr:colOff>914400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158750</xdr:rowOff>
                  </from>
                  <to>
                    <xdr:col>2</xdr:col>
                    <xdr:colOff>685800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94">
              <controlPr defaultSize="0" autoFill="0" autoLine="0" autoPict="0">
                <anchor moveWithCells="1">
                  <from>
                    <xdr:col>2</xdr:col>
                    <xdr:colOff>0</xdr:colOff>
                    <xdr:row>65</xdr:row>
                    <xdr:rowOff>158750</xdr:rowOff>
                  </from>
                  <to>
                    <xdr:col>2</xdr:col>
                    <xdr:colOff>717550</xdr:colOff>
                    <xdr:row>67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95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158750</xdr:rowOff>
                  </from>
                  <to>
                    <xdr:col>2</xdr:col>
                    <xdr:colOff>717550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158750</xdr:rowOff>
                  </from>
                  <to>
                    <xdr:col>5</xdr:col>
                    <xdr:colOff>914400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158750</xdr:rowOff>
                  </from>
                  <to>
                    <xdr:col>5</xdr:col>
                    <xdr:colOff>914400</xdr:colOff>
                    <xdr:row>67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98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158750</xdr:rowOff>
                  </from>
                  <to>
                    <xdr:col>5</xdr:col>
                    <xdr:colOff>914400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118">
              <controlPr defaultSize="0" autoFill="0" autoLine="0" autoPict="0">
                <anchor moveWithCells="1">
                  <from>
                    <xdr:col>2</xdr:col>
                    <xdr:colOff>0</xdr:colOff>
                    <xdr:row>76</xdr:row>
                    <xdr:rowOff>114300</xdr:rowOff>
                  </from>
                  <to>
                    <xdr:col>2</xdr:col>
                    <xdr:colOff>685800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77</xdr:row>
                    <xdr:rowOff>114300</xdr:rowOff>
                  </from>
                  <to>
                    <xdr:col>2</xdr:col>
                    <xdr:colOff>717550</xdr:colOff>
                    <xdr:row>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120">
              <controlPr defaultSize="0" autoFill="0" autoLine="0" autoPict="0">
                <anchor moveWithCells="1">
                  <from>
                    <xdr:col>2</xdr:col>
                    <xdr:colOff>0</xdr:colOff>
                    <xdr:row>78</xdr:row>
                    <xdr:rowOff>114300</xdr:rowOff>
                  </from>
                  <to>
                    <xdr:col>2</xdr:col>
                    <xdr:colOff>717550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121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120650</xdr:rowOff>
                  </from>
                  <to>
                    <xdr:col>5</xdr:col>
                    <xdr:colOff>914400</xdr:colOff>
                    <xdr:row>77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120650</xdr:rowOff>
                  </from>
                  <to>
                    <xdr:col>5</xdr:col>
                    <xdr:colOff>914400</xdr:colOff>
                    <xdr:row>78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120650</xdr:rowOff>
                  </from>
                  <to>
                    <xdr:col>5</xdr:col>
                    <xdr:colOff>914400</xdr:colOff>
                    <xdr:row>79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125">
              <controlPr defaultSize="0" autoFill="0" autoLine="0" autoPict="0">
                <anchor moveWithCells="1">
                  <from>
                    <xdr:col>2</xdr:col>
                    <xdr:colOff>0</xdr:colOff>
                    <xdr:row>82</xdr:row>
                    <xdr:rowOff>120650</xdr:rowOff>
                  </from>
                  <to>
                    <xdr:col>2</xdr:col>
                    <xdr:colOff>685800</xdr:colOff>
                    <xdr:row>83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126">
              <controlPr defaultSize="0" autoFill="0" autoLine="0" autoPict="0">
                <anchor moveWithCells="1">
                  <from>
                    <xdr:col>2</xdr:col>
                    <xdr:colOff>0</xdr:colOff>
                    <xdr:row>83</xdr:row>
                    <xdr:rowOff>120650</xdr:rowOff>
                  </from>
                  <to>
                    <xdr:col>2</xdr:col>
                    <xdr:colOff>717550</xdr:colOff>
                    <xdr:row>84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127">
              <controlPr defaultSize="0" autoFill="0" autoLine="0" autoPict="0">
                <anchor moveWithCells="1">
                  <from>
                    <xdr:col>2</xdr:col>
                    <xdr:colOff>0</xdr:colOff>
                    <xdr:row>84</xdr:row>
                    <xdr:rowOff>120650</xdr:rowOff>
                  </from>
                  <to>
                    <xdr:col>2</xdr:col>
                    <xdr:colOff>717550</xdr:colOff>
                    <xdr:row>85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128">
              <controlPr defaultSize="0" autoFill="0" autoLine="0" autoPict="0">
                <anchor moveWithCells="1">
                  <from>
                    <xdr:col>5</xdr:col>
                    <xdr:colOff>0</xdr:colOff>
                    <xdr:row>82</xdr:row>
                    <xdr:rowOff>120650</xdr:rowOff>
                  </from>
                  <to>
                    <xdr:col>5</xdr:col>
                    <xdr:colOff>914400</xdr:colOff>
                    <xdr:row>83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129">
              <controlPr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120650</xdr:rowOff>
                  </from>
                  <to>
                    <xdr:col>5</xdr:col>
                    <xdr:colOff>914400</xdr:colOff>
                    <xdr:row>84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130">
              <controlPr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120650</xdr:rowOff>
                  </from>
                  <to>
                    <xdr:col>5</xdr:col>
                    <xdr:colOff>914400</xdr:colOff>
                    <xdr:row>85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BB4F-70DF-438A-A7CE-E71DCA708B26}">
  <dimension ref="A1:J64"/>
  <sheetViews>
    <sheetView workbookViewId="0">
      <selection activeCell="E63" sqref="E63"/>
    </sheetView>
  </sheetViews>
  <sheetFormatPr defaultColWidth="8.90625" defaultRowHeight="13" x14ac:dyDescent="0.3"/>
  <cols>
    <col min="1" max="1" width="8.90625" style="77"/>
    <col min="2" max="2" width="28" style="77" customWidth="1"/>
    <col min="3" max="3" width="8.90625" style="77"/>
    <col min="4" max="5" width="18.453125" style="77" customWidth="1"/>
    <col min="6" max="6" width="13.08984375" style="77" customWidth="1"/>
    <col min="7" max="7" width="15.6328125" style="77" bestFit="1" customWidth="1"/>
    <col min="8" max="8" width="9.453125" style="77" bestFit="1" customWidth="1"/>
    <col min="9" max="16384" width="8.90625" style="77"/>
  </cols>
  <sheetData>
    <row r="1" spans="1:7" s="76" customFormat="1" ht="18.5" x14ac:dyDescent="0.45">
      <c r="A1" s="75" t="s">
        <v>86</v>
      </c>
    </row>
    <row r="2" spans="1:7" s="76" customFormat="1" ht="16" x14ac:dyDescent="0.4">
      <c r="A2" s="76" t="s">
        <v>46</v>
      </c>
    </row>
    <row r="3" spans="1:7" s="76" customFormat="1" ht="16" x14ac:dyDescent="0.4">
      <c r="A3" s="76" t="s">
        <v>47</v>
      </c>
    </row>
    <row r="4" spans="1:7" s="76" customFormat="1" ht="16" x14ac:dyDescent="0.4">
      <c r="B4" s="76">
        <f>IF(B3='[1]Uträkning bilersättning'!B50,'[1]Skatteregler mm'!D50)</f>
        <v>2.5</v>
      </c>
    </row>
    <row r="5" spans="1:7" s="76" customFormat="1" ht="16" x14ac:dyDescent="0.4"/>
    <row r="6" spans="1:7" ht="18.5" x14ac:dyDescent="0.45">
      <c r="A6" s="75" t="s">
        <v>48</v>
      </c>
      <c r="B6" s="75"/>
      <c r="E6" s="75" t="s">
        <v>49</v>
      </c>
      <c r="F6" s="78" t="s">
        <v>50</v>
      </c>
    </row>
    <row r="7" spans="1:7" ht="16" x14ac:dyDescent="0.4">
      <c r="A7" s="76"/>
      <c r="B7" s="76"/>
      <c r="C7" s="76"/>
      <c r="D7" s="79" t="s">
        <v>6</v>
      </c>
      <c r="E7" s="76">
        <f>[1]Reseräkning!D5</f>
        <v>0</v>
      </c>
    </row>
    <row r="8" spans="1:7" ht="16" x14ac:dyDescent="0.4">
      <c r="A8" s="76" t="s">
        <v>51</v>
      </c>
      <c r="B8" s="76" t="s">
        <v>52</v>
      </c>
      <c r="C8" s="76"/>
      <c r="D8" s="80">
        <v>290</v>
      </c>
      <c r="E8" s="81" t="str">
        <f>[1]Reseräkning!G5</f>
        <v/>
      </c>
      <c r="F8" s="80">
        <v>0</v>
      </c>
      <c r="G8" s="80"/>
    </row>
    <row r="9" spans="1:7" ht="16" x14ac:dyDescent="0.4">
      <c r="A9" s="76"/>
      <c r="B9" s="76"/>
      <c r="C9" s="76"/>
      <c r="D9" s="80"/>
      <c r="F9" s="80"/>
      <c r="G9" s="80"/>
    </row>
    <row r="10" spans="1:7" ht="16" x14ac:dyDescent="0.4">
      <c r="A10" s="76" t="s">
        <v>53</v>
      </c>
      <c r="B10" s="76" t="s">
        <v>54</v>
      </c>
      <c r="C10" s="76"/>
      <c r="D10" s="80"/>
      <c r="F10" s="80"/>
      <c r="G10" s="80"/>
    </row>
    <row r="11" spans="1:7" ht="16" x14ac:dyDescent="0.4">
      <c r="A11" s="76"/>
      <c r="B11" s="82" t="s">
        <v>55</v>
      </c>
      <c r="C11" s="83">
        <v>0.5</v>
      </c>
      <c r="D11" s="80">
        <v>290</v>
      </c>
      <c r="F11" s="80">
        <v>0</v>
      </c>
      <c r="G11" s="80"/>
    </row>
    <row r="12" spans="1:7" ht="16" x14ac:dyDescent="0.4">
      <c r="A12" s="76"/>
      <c r="B12" s="76" t="s">
        <v>56</v>
      </c>
      <c r="C12" s="83">
        <v>0.5</v>
      </c>
      <c r="D12" s="80">
        <v>145</v>
      </c>
      <c r="F12" s="80">
        <v>0</v>
      </c>
      <c r="G12" s="80"/>
    </row>
    <row r="13" spans="1:7" ht="16" x14ac:dyDescent="0.4">
      <c r="A13" s="76"/>
      <c r="B13" s="76"/>
      <c r="C13" s="76"/>
      <c r="D13" s="80"/>
      <c r="F13" s="80"/>
      <c r="G13" s="80"/>
    </row>
    <row r="14" spans="1:7" ht="16" x14ac:dyDescent="0.4">
      <c r="A14" s="76" t="s">
        <v>57</v>
      </c>
      <c r="B14" s="76" t="s">
        <v>58</v>
      </c>
      <c r="C14" s="76"/>
      <c r="D14" s="80"/>
      <c r="F14" s="80"/>
      <c r="G14" s="80"/>
    </row>
    <row r="15" spans="1:7" ht="16" x14ac:dyDescent="0.4">
      <c r="A15" s="76"/>
      <c r="B15" s="76" t="s">
        <v>59</v>
      </c>
      <c r="C15" s="83">
        <v>0.79166666666666663</v>
      </c>
      <c r="D15" s="80">
        <v>145</v>
      </c>
      <c r="F15" s="80">
        <v>0</v>
      </c>
      <c r="G15" s="80"/>
    </row>
    <row r="16" spans="1:7" ht="16" x14ac:dyDescent="0.4">
      <c r="A16" s="76"/>
      <c r="B16" s="76" t="s">
        <v>60</v>
      </c>
      <c r="C16" s="83">
        <v>0.79166666666666663</v>
      </c>
      <c r="D16" s="80">
        <v>290</v>
      </c>
      <c r="F16" s="80">
        <v>0</v>
      </c>
      <c r="G16" s="80"/>
    </row>
    <row r="17" spans="1:10" ht="16" x14ac:dyDescent="0.4">
      <c r="A17" s="76"/>
      <c r="B17" s="76"/>
      <c r="C17" s="76"/>
      <c r="D17" s="80"/>
    </row>
    <row r="18" spans="1:10" ht="16" x14ac:dyDescent="0.4">
      <c r="A18" s="76" t="s">
        <v>61</v>
      </c>
      <c r="B18" s="76" t="s">
        <v>62</v>
      </c>
      <c r="C18" s="76"/>
      <c r="D18" s="80">
        <f>D8*0.5</f>
        <v>145</v>
      </c>
      <c r="E18" s="81" t="e">
        <f>E8*0.5</f>
        <v>#VALUE!</v>
      </c>
    </row>
    <row r="19" spans="1:10" x14ac:dyDescent="0.3">
      <c r="D19" s="84"/>
    </row>
    <row r="20" spans="1:10" x14ac:dyDescent="0.3">
      <c r="D20" s="84"/>
    </row>
    <row r="21" spans="1:10" ht="18.5" x14ac:dyDescent="0.45">
      <c r="A21" s="75" t="s">
        <v>63</v>
      </c>
      <c r="B21" s="75"/>
      <c r="D21" s="84"/>
    </row>
    <row r="22" spans="1:10" ht="16" x14ac:dyDescent="0.4">
      <c r="A22" s="76"/>
      <c r="B22" s="76"/>
      <c r="C22" s="76"/>
      <c r="D22" s="80"/>
    </row>
    <row r="23" spans="1:10" ht="16" x14ac:dyDescent="0.4">
      <c r="A23" s="76"/>
      <c r="B23" s="76" t="s">
        <v>64</v>
      </c>
      <c r="C23" s="76"/>
      <c r="D23" s="80"/>
    </row>
    <row r="24" spans="1:10" ht="16" x14ac:dyDescent="0.4">
      <c r="A24" s="76"/>
      <c r="B24" s="76" t="s">
        <v>65</v>
      </c>
      <c r="C24" s="76"/>
      <c r="D24" s="80"/>
    </row>
    <row r="25" spans="1:10" ht="16" x14ac:dyDescent="0.4">
      <c r="A25" s="76"/>
      <c r="B25" s="76"/>
      <c r="C25" s="76"/>
      <c r="D25" s="80"/>
    </row>
    <row r="26" spans="1:10" x14ac:dyDescent="0.3">
      <c r="D26" s="84"/>
    </row>
    <row r="27" spans="1:10" ht="18.5" x14ac:dyDescent="0.45">
      <c r="A27" s="75" t="s">
        <v>66</v>
      </c>
      <c r="B27" s="75"/>
      <c r="D27" s="84"/>
    </row>
    <row r="28" spans="1:10" ht="16" x14ac:dyDescent="0.4">
      <c r="D28" s="84"/>
      <c r="E28" s="76"/>
      <c r="F28" s="76"/>
    </row>
    <row r="29" spans="1:10" ht="16" x14ac:dyDescent="0.4">
      <c r="A29" s="76" t="s">
        <v>67</v>
      </c>
      <c r="B29" s="76"/>
      <c r="C29" s="76"/>
      <c r="D29" s="80"/>
    </row>
    <row r="30" spans="1:10" ht="16" x14ac:dyDescent="0.4">
      <c r="A30" s="76"/>
      <c r="B30" s="76" t="s">
        <v>68</v>
      </c>
      <c r="C30" s="76"/>
      <c r="D30" s="80">
        <v>261</v>
      </c>
      <c r="E30" s="85">
        <v>0.85</v>
      </c>
      <c r="F30" s="86" t="e">
        <f>$E$8*E30</f>
        <v>#VALUE!</v>
      </c>
      <c r="G30" s="87"/>
      <c r="H30" s="87"/>
      <c r="I30" s="87"/>
      <c r="J30" s="87"/>
    </row>
    <row r="31" spans="1:10" ht="16" x14ac:dyDescent="0.4">
      <c r="A31" s="76"/>
      <c r="B31" s="76" t="s">
        <v>69</v>
      </c>
      <c r="C31" s="76"/>
      <c r="D31" s="80">
        <v>203</v>
      </c>
      <c r="E31" s="85">
        <v>0.7</v>
      </c>
      <c r="F31" s="86" t="e">
        <f>$E$8*E31</f>
        <v>#VALUE!</v>
      </c>
      <c r="G31" s="88"/>
      <c r="H31" s="88"/>
      <c r="I31" s="88"/>
      <c r="J31" s="88"/>
    </row>
    <row r="32" spans="1:10" ht="16" x14ac:dyDescent="0.4">
      <c r="A32" s="76"/>
      <c r="B32" s="76" t="s">
        <v>70</v>
      </c>
      <c r="C32" s="76"/>
      <c r="D32" s="80">
        <v>102</v>
      </c>
      <c r="E32" s="85">
        <v>0.35</v>
      </c>
      <c r="F32" s="86" t="e">
        <f>$E$8*E32</f>
        <v>#VALUE!</v>
      </c>
      <c r="G32" s="88"/>
      <c r="H32" s="88"/>
      <c r="I32" s="88"/>
      <c r="J32" s="88"/>
    </row>
    <row r="33" spans="1:10" ht="16" x14ac:dyDescent="0.4">
      <c r="A33" s="76"/>
      <c r="B33" s="76" t="s">
        <v>71</v>
      </c>
      <c r="C33" s="76"/>
      <c r="D33" s="80">
        <v>58</v>
      </c>
      <c r="E33" s="85">
        <v>0.15</v>
      </c>
      <c r="F33" s="86" t="e">
        <f>$E$8*E33</f>
        <v>#VALUE!</v>
      </c>
      <c r="G33" s="88"/>
      <c r="H33" s="88"/>
      <c r="I33" s="88"/>
      <c r="J33" s="88"/>
    </row>
    <row r="34" spans="1:10" ht="16" x14ac:dyDescent="0.4">
      <c r="A34" s="76"/>
      <c r="B34" s="76"/>
      <c r="C34" s="76"/>
      <c r="D34" s="80"/>
      <c r="E34" s="89"/>
      <c r="F34" s="86"/>
      <c r="G34" s="88"/>
      <c r="H34" s="88"/>
      <c r="I34" s="88"/>
      <c r="J34" s="88"/>
    </row>
    <row r="35" spans="1:10" ht="16" x14ac:dyDescent="0.4">
      <c r="A35" s="76" t="s">
        <v>72</v>
      </c>
      <c r="B35" s="76"/>
      <c r="C35" s="76"/>
      <c r="D35" s="80"/>
      <c r="E35" s="89"/>
      <c r="F35" s="86"/>
      <c r="G35" s="88"/>
      <c r="H35" s="88"/>
      <c r="I35" s="88"/>
      <c r="J35" s="88"/>
    </row>
    <row r="36" spans="1:10" ht="16" x14ac:dyDescent="0.4">
      <c r="A36" s="76"/>
      <c r="B36" s="76" t="s">
        <v>68</v>
      </c>
      <c r="C36" s="76"/>
      <c r="D36" s="80">
        <v>131</v>
      </c>
      <c r="E36" s="85">
        <v>0.85</v>
      </c>
      <c r="F36" s="86" t="e">
        <f>$E$8*0.5*E36</f>
        <v>#VALUE!</v>
      </c>
    </row>
    <row r="37" spans="1:10" ht="16" x14ac:dyDescent="0.4">
      <c r="A37" s="76"/>
      <c r="B37" s="76" t="s">
        <v>69</v>
      </c>
      <c r="C37" s="76"/>
      <c r="D37" s="80">
        <v>102</v>
      </c>
      <c r="E37" s="85">
        <v>0.7</v>
      </c>
      <c r="F37" s="86" t="e">
        <f>$E$8*0.5*E37</f>
        <v>#VALUE!</v>
      </c>
    </row>
    <row r="38" spans="1:10" ht="16" x14ac:dyDescent="0.4">
      <c r="A38" s="76"/>
      <c r="B38" s="76" t="s">
        <v>70</v>
      </c>
      <c r="C38" s="76"/>
      <c r="D38" s="80">
        <v>51</v>
      </c>
      <c r="E38" s="85">
        <v>0.35</v>
      </c>
      <c r="F38" s="86" t="e">
        <f>$E$8*0.5*E38</f>
        <v>#VALUE!</v>
      </c>
    </row>
    <row r="39" spans="1:10" ht="16" x14ac:dyDescent="0.4">
      <c r="A39" s="76"/>
      <c r="B39" s="76" t="s">
        <v>71</v>
      </c>
      <c r="C39" s="76"/>
      <c r="D39" s="80">
        <v>29</v>
      </c>
      <c r="E39" s="85">
        <v>0.15</v>
      </c>
      <c r="F39" s="86" t="e">
        <f>$E$8*0.5*E39</f>
        <v>#VALUE!</v>
      </c>
    </row>
    <row r="40" spans="1:10" x14ac:dyDescent="0.3">
      <c r="D40" s="84"/>
    </row>
    <row r="41" spans="1:10" ht="16" x14ac:dyDescent="0.4">
      <c r="A41" s="76" t="s">
        <v>73</v>
      </c>
      <c r="B41" s="79"/>
      <c r="C41" s="76"/>
      <c r="D41" s="80"/>
    </row>
    <row r="42" spans="1:10" ht="16" x14ac:dyDescent="0.4">
      <c r="A42" s="76"/>
      <c r="B42" s="76" t="s">
        <v>71</v>
      </c>
      <c r="C42" s="76"/>
      <c r="D42" s="80"/>
    </row>
    <row r="43" spans="1:10" ht="16" x14ac:dyDescent="0.4">
      <c r="A43" s="76"/>
      <c r="B43" s="76" t="s">
        <v>74</v>
      </c>
      <c r="C43" s="76"/>
      <c r="D43" s="80"/>
    </row>
    <row r="44" spans="1:10" ht="16" x14ac:dyDescent="0.4">
      <c r="A44" s="76"/>
      <c r="B44" s="76" t="s">
        <v>75</v>
      </c>
      <c r="C44" s="76"/>
      <c r="D44" s="80"/>
    </row>
    <row r="45" spans="1:10" ht="16" x14ac:dyDescent="0.4">
      <c r="A45" s="76"/>
      <c r="B45" s="76" t="s">
        <v>76</v>
      </c>
      <c r="C45" s="76"/>
      <c r="D45" s="80"/>
    </row>
    <row r="46" spans="1:10" x14ac:dyDescent="0.3">
      <c r="D46" s="84"/>
    </row>
    <row r="47" spans="1:10" x14ac:dyDescent="0.3">
      <c r="D47" s="84"/>
    </row>
    <row r="48" spans="1:10" ht="18.5" x14ac:dyDescent="0.45">
      <c r="A48" s="75" t="s">
        <v>77</v>
      </c>
    </row>
    <row r="49" spans="1:10" ht="16" x14ac:dyDescent="0.4">
      <c r="A49" s="76"/>
      <c r="B49" s="76"/>
      <c r="C49" s="76" t="s">
        <v>25</v>
      </c>
      <c r="D49" s="80" t="s">
        <v>78</v>
      </c>
      <c r="E49" s="80" t="s">
        <v>79</v>
      </c>
    </row>
    <row r="50" spans="1:10" ht="16" x14ac:dyDescent="0.4">
      <c r="A50" s="76"/>
      <c r="B50" s="76" t="s">
        <v>21</v>
      </c>
      <c r="C50" s="80">
        <v>2.5</v>
      </c>
      <c r="D50" s="80">
        <v>2.5</v>
      </c>
      <c r="E50" s="90">
        <v>0</v>
      </c>
    </row>
    <row r="51" spans="1:10" ht="16" x14ac:dyDescent="0.4">
      <c r="A51" s="76"/>
      <c r="B51" s="76" t="s">
        <v>80</v>
      </c>
      <c r="C51" s="80">
        <v>1.2</v>
      </c>
      <c r="D51" s="80">
        <v>1.2</v>
      </c>
      <c r="E51" s="90">
        <v>0</v>
      </c>
    </row>
    <row r="52" spans="1:10" ht="16" x14ac:dyDescent="0.4">
      <c r="A52" s="76"/>
      <c r="B52" s="76" t="s">
        <v>81</v>
      </c>
      <c r="C52" s="80">
        <v>0.95</v>
      </c>
      <c r="D52" s="80">
        <v>0.9</v>
      </c>
      <c r="E52" s="90">
        <v>0</v>
      </c>
    </row>
    <row r="53" spans="1:10" ht="16" x14ac:dyDescent="0.4">
      <c r="A53" s="76"/>
      <c r="B53" s="76"/>
      <c r="C53" s="76"/>
      <c r="D53" s="80"/>
      <c r="E53" s="80"/>
    </row>
    <row r="54" spans="1:10" ht="16" x14ac:dyDescent="0.4">
      <c r="A54" s="76"/>
      <c r="B54" s="76"/>
      <c r="C54" s="76"/>
      <c r="D54" s="80"/>
    </row>
    <row r="55" spans="1:10" ht="16" x14ac:dyDescent="0.4">
      <c r="A55" s="76"/>
      <c r="B55" s="76"/>
      <c r="C55" s="76"/>
      <c r="D55" s="76"/>
    </row>
    <row r="58" spans="1:10" ht="18.5" x14ac:dyDescent="0.45">
      <c r="A58" s="75" t="s">
        <v>22</v>
      </c>
    </row>
    <row r="59" spans="1:10" ht="16" x14ac:dyDescent="0.4">
      <c r="B59" s="76"/>
      <c r="C59" s="76"/>
      <c r="D59" s="76"/>
      <c r="G59" s="91"/>
    </row>
    <row r="60" spans="1:10" ht="16" x14ac:dyDescent="0.4">
      <c r="B60" s="76" t="s">
        <v>82</v>
      </c>
      <c r="C60" s="76"/>
      <c r="D60" s="81">
        <v>60</v>
      </c>
      <c r="G60" s="91"/>
      <c r="H60" s="91"/>
      <c r="J60" s="91"/>
    </row>
    <row r="61" spans="1:10" ht="16" x14ac:dyDescent="0.4">
      <c r="B61" s="76" t="s">
        <v>83</v>
      </c>
      <c r="C61" s="76"/>
      <c r="D61" s="81">
        <v>120</v>
      </c>
      <c r="H61" s="88"/>
      <c r="J61" s="88"/>
    </row>
    <row r="62" spans="1:10" ht="16" x14ac:dyDescent="0.4">
      <c r="B62" s="76" t="s">
        <v>84</v>
      </c>
      <c r="C62" s="76"/>
      <c r="D62" s="81">
        <v>120</v>
      </c>
      <c r="H62" s="88"/>
      <c r="J62" s="88"/>
    </row>
    <row r="63" spans="1:10" ht="16" x14ac:dyDescent="0.4">
      <c r="B63" s="76" t="s">
        <v>85</v>
      </c>
      <c r="C63" s="76"/>
      <c r="D63" s="81">
        <v>300</v>
      </c>
      <c r="H63" s="88"/>
      <c r="J63" s="88"/>
    </row>
    <row r="64" spans="1:10" x14ac:dyDescent="0.3">
      <c r="H64" s="91"/>
      <c r="J64" s="91"/>
    </row>
  </sheetData>
  <protectedRanges>
    <protectedRange algorithmName="SHA-512" hashValue="1U7Ze1m4kyup3OEBBArwOx0blCRH6AbFEhSEZQExwtsZx9JNIoNuOih1Fz+YfJ4c1pYp8kCfQIHhU4xlD2JCFA==" saltValue="Nt23BEJLCbbNI0vS5iVBJA==" spinCount="100000" sqref="E50:E53" name="Skattefri milersättning"/>
  </protectedRanges>
  <conditionalFormatting sqref="F30:F33 F36:F39">
    <cfRule type="expression" dxfId="0" priority="1" stopIfTrue="1">
      <formula>ISERROR($F$30)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Reseräkning</vt:lpstr>
      <vt:lpstr>Skatteregler</vt:lpstr>
    </vt:vector>
  </TitlesOfParts>
  <Company>Helsingborgs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Miodek Anne-Marie - HASAB</dc:creator>
  <cp:lastModifiedBy>Eilersen Eva - HASAB</cp:lastModifiedBy>
  <dcterms:created xsi:type="dcterms:W3CDTF">2024-03-06T08:26:29Z</dcterms:created>
  <dcterms:modified xsi:type="dcterms:W3CDTF">2024-03-06T10:05:45Z</dcterms:modified>
</cp:coreProperties>
</file>